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(감리용역)울산신항 북항 방파호안\"/>
    </mc:Choice>
  </mc:AlternateContent>
  <xr:revisionPtr revIDLastSave="0" documentId="8_{8CA61A89-5A69-40FA-AA11-610D7383E71C}" xr6:coauthVersionLast="36" xr6:coauthVersionMax="36" xr10:uidLastSave="{00000000-0000-0000-0000-000000000000}"/>
  <bookViews>
    <workbookView xWindow="0" yWindow="0" windowWidth="26520" windowHeight="10020" tabRatio="805" firstSheet="1" activeTab="1" xr2:uid="{00000000-000D-0000-FFFF-FFFF00000000}"/>
  </bookViews>
  <sheets>
    <sheet name="표지" sheetId="1" state="hidden" r:id="rId1"/>
    <sheet name="설계내역서" sheetId="2" r:id="rId2"/>
    <sheet name="산출근거" sheetId="3" r:id="rId3"/>
    <sheet name="건설사업관리기술자 배치" sheetId="4" r:id="rId4"/>
    <sheet name="입력변수" sheetId="5" r:id="rId5"/>
    <sheet name="건설사업관리기술자수 산정" sheetId="6" r:id="rId6"/>
    <sheet name="건설사업관리기술인 노임(엔지니어링 협회)" sheetId="9" r:id="rId7"/>
    <sheet name="자동차 가격(종합 물가정보)" sheetId="7" r:id="rId8"/>
    <sheet name="유류가격(오피넷)" sheetId="8" r:id="rId9"/>
    <sheet name="보통인부 노임(대한건설협회)" sheetId="10" r:id="rId10"/>
    <sheet name="안전,보건관리비" sheetId="11" r:id="rId11"/>
    <sheet name="손해배상비용" sheetId="12" r:id="rId12"/>
    <sheet name="제본비용" sheetId="13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A" localSheetId="5">#REF!</definedName>
    <definedName name="A">#REF!</definedName>
    <definedName name="AAA" localSheetId="5">#REF!</definedName>
    <definedName name="AAA">#REF!</definedName>
    <definedName name="ADF" localSheetId="5">[1]변수!#REF!</definedName>
    <definedName name="ADF">[1]변수!#REF!</definedName>
    <definedName name="_xlnm.Database">[2]건축!$A$3:$J$1654</definedName>
    <definedName name="database2" localSheetId="5">#REF!</definedName>
    <definedName name="database2">#REF!</definedName>
    <definedName name="HH">[3]정부노임단가!$A$5:$F$215</definedName>
    <definedName name="JH">[4]정부노임단가!$A$5:$F$215</definedName>
    <definedName name="JJ">[5]정부노임단가!$A$5:$F$215</definedName>
    <definedName name="KK">[4]정부노임단가!$A$5:$F$215</definedName>
    <definedName name="_xlnm.Print_Area" localSheetId="6">'건설사업관리기술인 노임(엔지니어링 협회)'!$A$1:$H$43</definedName>
    <definedName name="_xlnm.Print_Area" localSheetId="3">'건설사업관리기술자 배치'!$A$1:$Z$33</definedName>
    <definedName name="_xlnm.Print_Area" localSheetId="5">'건설사업관리기술자수 산정'!$A$1:$M$63</definedName>
    <definedName name="_xlnm.Print_Area" localSheetId="2">산출근거!$A$1:$U$57</definedName>
    <definedName name="_xlnm.Print_Area" localSheetId="1">설계내역서!$A$1:$I$19</definedName>
    <definedName name="_xlnm.Print_Area" localSheetId="11">손해배상비용!$A$1:$H$40</definedName>
    <definedName name="_xlnm.Print_Area" localSheetId="8">'유류가격(오피넷)'!$A$1:$H$45</definedName>
    <definedName name="_xlnm.Print_Area" localSheetId="4">입력변수!$A$1:$Q$51</definedName>
    <definedName name="_xlnm.Print_Area" localSheetId="0">표지!$B$2:$L$20</definedName>
    <definedName name="_xlnm.Print_Area">#REF!</definedName>
    <definedName name="PRINT_AREA_MI" localSheetId="5">#REF!</definedName>
    <definedName name="PRINT_AREA_MI">#REF!</definedName>
    <definedName name="TITLE" localSheetId="5">#REF!</definedName>
    <definedName name="TITLE">#REF!</definedName>
    <definedName name="고급">[6]변수!$H$100</definedName>
    <definedName name="고급단가">[1]변수!$H$43</definedName>
    <definedName name="고급전체" localSheetId="5">#REF!</definedName>
    <definedName name="고급전체">#REF!</definedName>
    <definedName name="공고공람비" localSheetId="5">[7]직접경비!#REF!</definedName>
    <definedName name="공고공람비">[7]직접경비!#REF!</definedName>
    <definedName name="공사성격">[8]변수!$E$11</definedName>
    <definedName name="공사성격값">[9]입력!$C$16</definedName>
    <definedName name="공사원가" localSheetId="5">#REF!</definedName>
    <definedName name="공사원가">#REF!</definedName>
    <definedName name="교량개소">[1]변수!$H$63</definedName>
    <definedName name="교량개소변">[8]변수!$J$49</definedName>
    <definedName name="교량연장">[1]변수!$J$63</definedName>
    <definedName name="교량연장변">[8]변수!$J$44</definedName>
    <definedName name="교육" localSheetId="5">[7]직접인건비!#REF!</definedName>
    <definedName name="교육">[7]직접인건비!#REF!</definedName>
    <definedName name="교통" localSheetId="5">[7]직접인건비!#REF!</definedName>
    <definedName name="교통">[7]직접인건비!#REF!</definedName>
    <definedName name="기본계획변경유무">[10]변수!$E$20</definedName>
    <definedName name="기본계획수립경과">[10]변수!$E$16</definedName>
    <definedName name="기상" localSheetId="5">[7]직접인건비!#REF!</definedName>
    <definedName name="기상">[7]직접인건비!#REF!</definedName>
    <definedName name="기술">[6]변수!$F$100</definedName>
    <definedName name="기술료" localSheetId="5">#REF!</definedName>
    <definedName name="기술료">#REF!</definedName>
    <definedName name="기술사단가">[1]변수!$F$43</definedName>
    <definedName name="기술자단가">[1]변수!$F$43</definedName>
    <definedName name="기술자범위" localSheetId="5">[8]변수!#REF!</definedName>
    <definedName name="기술자범위">[8]변수!#REF!</definedName>
    <definedName name="기타" localSheetId="5">[7]직접인건비!#REF!</definedName>
    <definedName name="기타">[7]직접인건비!#REF!</definedName>
    <definedName name="내역서" localSheetId="5">#REF!</definedName>
    <definedName name="내역서">#REF!</definedName>
    <definedName name="노계">[8]변수!$I$25</definedName>
    <definedName name="노설">[8]변수!$I$26</definedName>
    <definedName name="노성">[8]변수!$I$27</definedName>
    <definedName name="노식">[8]변수!$J$24</definedName>
    <definedName name="노조">[8]변수!$I$24</definedName>
    <definedName name="ㄷ1931" localSheetId="5">#REF!</definedName>
    <definedName name="ㄷ1931">#REF!</definedName>
    <definedName name="단가적용표" localSheetId="5">#REF!</definedName>
    <definedName name="단가적용표">#REF!</definedName>
    <definedName name="대안설정" localSheetId="5">[7]직접인건비!#REF!</definedName>
    <definedName name="대안설정">[7]직접인건비!#REF!</definedName>
    <definedName name="댐업무정의">#N/A</definedName>
    <definedName name="도로등급">[8]변수!$E$7</definedName>
    <definedName name="도로등급값">[8]변수!$E$7</definedName>
    <definedName name="도로와교량연장">[8]변수!$I$34</definedName>
    <definedName name="도설">[8]변수!$I$32</definedName>
    <definedName name="동식물" localSheetId="5">[7]직접인건비!#REF!</definedName>
    <definedName name="동식물">[7]직접인건비!#REF!</definedName>
    <definedName name="동식물수" localSheetId="5">[7]직접인건비!#REF!</definedName>
    <definedName name="동식물수">[7]직접인건비!#REF!</definedName>
    <definedName name="ㅁ100" localSheetId="5">#REF!</definedName>
    <definedName name="ㅁ100">#REF!</definedName>
    <definedName name="ㅁ191" localSheetId="5">#REF!</definedName>
    <definedName name="ㅁ191">#REF!</definedName>
    <definedName name="ㅁㅁ23">#N/A</definedName>
    <definedName name="면적계획">[6]변수!$I$44</definedName>
    <definedName name="면적계획_5">[6]변수!$I$50</definedName>
    <definedName name="면적설계">[6]변수!$I$45</definedName>
    <definedName name="면적성과">[6]변수!$I$46</definedName>
    <definedName name="면적조사">[6]변수!$I$43</definedName>
    <definedName name="문화재" localSheetId="5">[7]직접인건비!#REF!</definedName>
    <definedName name="문화재">[7]직접인건비!#REF!</definedName>
    <definedName name="방파제연장">[6]변수!$I$59</definedName>
    <definedName name="배후부지면적">[6]변수!$H$86</definedName>
    <definedName name="보고서인쇄비" localSheetId="5">[7]직접인건비!#REF!</definedName>
    <definedName name="보고서인쇄비">[7]직접인건비!#REF!</definedName>
    <definedName name="사후환경" localSheetId="5">[7]직접인건비!#REF!</definedName>
    <definedName name="사후환경">[7]직접인건비!#REF!</definedName>
    <definedName name="산" localSheetId="5">[7]직접경비!#REF!</definedName>
    <definedName name="산">[7]직접경비!#REF!</definedName>
    <definedName name="산업" localSheetId="5">[7]직접인건비!#REF!</definedName>
    <definedName name="산업">[7]직접인건비!#REF!</definedName>
    <definedName name="산출근거1" localSheetId="5">[7]직접경비!#REF!</definedName>
    <definedName name="산출근거1">[7]직접경비!#REF!</definedName>
    <definedName name="서정석" localSheetId="5">#REF!</definedName>
    <definedName name="서정석">#REF!</definedName>
    <definedName name="수리수문" localSheetId="5">[7]직접인건비!#REF!</definedName>
    <definedName name="수리수문">[7]직접인건비!#REF!</definedName>
    <definedName name="수역시설면적">[6]변수!$H$82</definedName>
    <definedName name="식단가">[6]변수!$H$39</definedName>
    <definedName name="악취" localSheetId="5">[7]직접인건비!#REF!</definedName>
    <definedName name="악취">[7]직접인건비!#REF!</definedName>
    <definedName name="여비" localSheetId="5">[7]직접경비!#REF!</definedName>
    <definedName name="여비">[7]직접경비!#REF!</definedName>
    <definedName name="연설" localSheetId="5">[1]변수!#REF!</definedName>
    <definedName name="연설">[1]변수!#REF!</definedName>
    <definedName name="연약지반면적">[6]변수!$H$78</definedName>
    <definedName name="연장계획">[6]변수!$I$72</definedName>
    <definedName name="요약문" localSheetId="5">[7]직접인건비!#REF!</definedName>
    <definedName name="요약문">[7]직접인건비!#REF!</definedName>
    <definedName name="위락경관" localSheetId="5">[7]직접인건비!#REF!</definedName>
    <definedName name="위락경관">[7]직접인건비!#REF!</definedName>
    <definedName name="위생보건" localSheetId="5">[7]직접인건비!#REF!</definedName>
    <definedName name="위생보건">[7]직접인건비!#REF!</definedName>
    <definedName name="육수동식물" localSheetId="5">[7]직접인건비!#REF!</definedName>
    <definedName name="육수동식물">[7]직접인건비!#REF!</definedName>
    <definedName name="인구" localSheetId="5">[7]직접인건비!#REF!</definedName>
    <definedName name="인구">[7]직접인건비!#REF!</definedName>
    <definedName name="입체교차개소">[8]변수!$J$8</definedName>
    <definedName name="입체교차수값">[9]입력!$C$20</definedName>
    <definedName name="ㅈㅂㅈㅂㅈㅂㅈ" localSheetId="5">[7]직접인건비!#REF!</definedName>
    <definedName name="ㅈㅂㅈㅂㅈㅂㅈ">[7]직접인건비!#REF!</definedName>
    <definedName name="저감방안" localSheetId="5">[7]직접인건비!#REF!</definedName>
    <definedName name="저감방안">[7]직접인건비!#REF!</definedName>
    <definedName name="접안시설연장">[6]변수!$I$73</definedName>
    <definedName name="정거장수값">[9]입력!$C$19</definedName>
    <definedName name="제방계">[10]변수!$I$29</definedName>
    <definedName name="제방식">[10]변수!$J$28</definedName>
    <definedName name="주거" localSheetId="5">[7]직접인건비!#REF!</definedName>
    <definedName name="주거">[7]직접인건비!#REF!</definedName>
    <definedName name="주민생활" localSheetId="5">[7]직접인건비!#REF!</definedName>
    <definedName name="주민생활">[7]직접인건비!#REF!</definedName>
    <definedName name="주민의견" localSheetId="5">[7]직접인건비!#REF!</definedName>
    <definedName name="주민의견">[7]직접인건비!#REF!</definedName>
    <definedName name="중급">[6]변수!$I$100</definedName>
    <definedName name="중급단가">[1]변수!$I$43</definedName>
    <definedName name="중급전체" localSheetId="5">#REF!</definedName>
    <definedName name="중급전체">#REF!</definedName>
    <definedName name="지역값">[9]입력!$C$17</definedName>
    <definedName name="차로수값">[8]변수!$E$17</definedName>
    <definedName name="철도유형">[9]변수!$B$7:$B$10</definedName>
    <definedName name="철도유형값">[9]입력!$C$15</definedName>
    <definedName name="초급">[6]변수!$J$100</definedName>
    <definedName name="초급단가">[1]변수!$J$43</definedName>
    <definedName name="측정업무" localSheetId="5">[7]직접인건비!#REF!</definedName>
    <definedName name="측정업무">[7]직접인건비!#REF!</definedName>
    <definedName name="터널개소변">[8]변수!$J$58</definedName>
    <definedName name="터널연장변">[8]변수!$J$54</definedName>
    <definedName name="토양" localSheetId="5">[7]직접인건비!#REF!</definedName>
    <definedName name="토양">[7]직접인건비!#REF!</definedName>
    <definedName name="토양질" localSheetId="5">[7]직접경비!#REF!</definedName>
    <definedName name="토양질">[7]직접경비!#REF!</definedName>
    <definedName name="특급">[6]변수!$G$100</definedName>
    <definedName name="특급단가">[1]변수!$G$43</definedName>
    <definedName name="특급전체" localSheetId="5">#REF!</definedName>
    <definedName name="특급전체">#REF!</definedName>
    <definedName name="평가항목" localSheetId="5">[7]직접인건비!#REF!</definedName>
    <definedName name="평가항목">[7]직접인건비!#REF!</definedName>
    <definedName name="평면교차개소">[8]변수!$H$8</definedName>
    <definedName name="하천등급값">[10]변수!$E$7</definedName>
    <definedName name="하천수값">[9]입력!$C$18</definedName>
    <definedName name="항만" localSheetId="5">#REF!</definedName>
    <definedName name="항만">#REF!</definedName>
    <definedName name="항만_실시설계_설계" localSheetId="5">[1]변수!#REF!</definedName>
    <definedName name="항만_실시설계_설계">[1]변수!#REF!</definedName>
    <definedName name="항만_의견수렴통합" localSheetId="5">[1]변수!#REF!</definedName>
    <definedName name="항만_의견수렴통합">[1]변수!#REF!</definedName>
    <definedName name="항만_통합" localSheetId="5">#REF!</definedName>
    <definedName name="항만_통합">#REF!</definedName>
    <definedName name="ㅔ98">[8]단위모델!$H$67</definedName>
    <definedName name="ㅠ108" localSheetId="5">#REF!</definedName>
    <definedName name="ㅠ108" localSheetId="0">#REF!</definedName>
    <definedName name="ㅠ108">#REF!</definedName>
    <definedName name="ㅠ158" localSheetId="5">#REF!</definedName>
    <definedName name="ㅠ158">#REF!</definedName>
    <definedName name="ㅠ920" localSheetId="5">#REF!</definedName>
    <definedName name="ㅠ920">#REF!</definedName>
    <definedName name="ㅡ41">#N/A</definedName>
    <definedName name="ㅡ925" localSheetId="5">#REF!</definedName>
    <definedName name="ㅡ925">#REF!</definedName>
  </definedNames>
  <calcPr calcId="191029"/>
</workbook>
</file>

<file path=xl/calcChain.xml><?xml version="1.0" encoding="utf-8"?>
<calcChain xmlns="http://schemas.openxmlformats.org/spreadsheetml/2006/main">
  <c r="K24" i="4" l="1"/>
  <c r="J4" i="3" l="1"/>
  <c r="S36" i="3" l="1"/>
  <c r="G36" i="3"/>
  <c r="S38" i="3"/>
  <c r="S37" i="3"/>
  <c r="G38" i="3"/>
  <c r="G37" i="3"/>
  <c r="V22" i="4" l="1"/>
  <c r="K42" i="6" l="1"/>
  <c r="E22" i="3" l="1"/>
  <c r="R31" i="3" l="1"/>
  <c r="R22" i="3"/>
  <c r="K31" i="4"/>
  <c r="E23" i="3" l="1"/>
  <c r="F26" i="3"/>
  <c r="D23" i="3" l="1"/>
  <c r="I26" i="4" l="1"/>
  <c r="R21" i="4" l="1"/>
  <c r="X21" i="4"/>
  <c r="V21" i="4"/>
  <c r="I5" i="4" l="1"/>
  <c r="K8" i="6" l="1"/>
  <c r="R25" i="4" l="1"/>
  <c r="O25" i="4"/>
  <c r="L25" i="4"/>
  <c r="K25" i="4"/>
  <c r="P25" i="4" s="1"/>
  <c r="J25" i="4"/>
  <c r="H25" i="4"/>
  <c r="G25" i="4"/>
  <c r="R24" i="4" l="1"/>
  <c r="O24" i="4"/>
  <c r="L24" i="4"/>
  <c r="J24" i="4"/>
  <c r="G24" i="4"/>
  <c r="K60" i="6"/>
  <c r="L60" i="6" s="1"/>
  <c r="M59" i="6"/>
  <c r="L59" i="6"/>
  <c r="K58" i="6"/>
  <c r="L58" i="6" s="1"/>
  <c r="L57" i="6"/>
  <c r="M57" i="6" s="1"/>
  <c r="G57" i="6"/>
  <c r="K56" i="6"/>
  <c r="K55" i="6"/>
  <c r="L55" i="6" s="1"/>
  <c r="K54" i="6"/>
  <c r="K53" i="6"/>
  <c r="L53" i="6" s="1"/>
  <c r="M53" i="6" s="1"/>
  <c r="K52" i="6"/>
  <c r="L52" i="6" s="1"/>
  <c r="M52" i="6" s="1"/>
  <c r="K51" i="6"/>
  <c r="K50" i="6"/>
  <c r="L50" i="6" s="1"/>
  <c r="K49" i="6"/>
  <c r="L49" i="6" s="1"/>
  <c r="K48" i="6"/>
  <c r="L48" i="6" s="1"/>
  <c r="H48" i="6"/>
  <c r="G48" i="6"/>
  <c r="K47" i="6"/>
  <c r="L47" i="6" s="1"/>
  <c r="K46" i="6"/>
  <c r="L46" i="6" s="1"/>
  <c r="G46" i="6"/>
  <c r="K45" i="6"/>
  <c r="L45" i="6" s="1"/>
  <c r="G45" i="6"/>
  <c r="K44" i="6"/>
  <c r="L44" i="6" s="1"/>
  <c r="I44" i="6"/>
  <c r="H44" i="6"/>
  <c r="G44" i="6"/>
  <c r="K43" i="6"/>
  <c r="L43" i="6" s="1"/>
  <c r="H42" i="6"/>
  <c r="G42" i="6"/>
  <c r="K41" i="6"/>
  <c r="L41" i="6" s="1"/>
  <c r="H41" i="6"/>
  <c r="K40" i="6"/>
  <c r="M40" i="6" s="1"/>
  <c r="K39" i="6"/>
  <c r="L39" i="6" s="1"/>
  <c r="K38" i="6"/>
  <c r="L38" i="6" s="1"/>
  <c r="K37" i="6"/>
  <c r="L37" i="6" s="1"/>
  <c r="L36" i="6"/>
  <c r="K36" i="6"/>
  <c r="M36" i="6" s="1"/>
  <c r="K35" i="6"/>
  <c r="L35" i="6" s="1"/>
  <c r="K34" i="6"/>
  <c r="L34" i="6" s="1"/>
  <c r="L33" i="6"/>
  <c r="K33" i="6"/>
  <c r="M33" i="6" s="1"/>
  <c r="G33" i="6"/>
  <c r="L32" i="6"/>
  <c r="K32" i="6"/>
  <c r="M32" i="6" s="1"/>
  <c r="H32" i="6"/>
  <c r="G32" i="6"/>
  <c r="K31" i="6"/>
  <c r="M31" i="6" s="1"/>
  <c r="K30" i="6"/>
  <c r="L30" i="6" s="1"/>
  <c r="G30" i="6"/>
  <c r="M29" i="6"/>
  <c r="L29" i="6"/>
  <c r="K29" i="6"/>
  <c r="G29" i="6"/>
  <c r="K28" i="6"/>
  <c r="L28" i="6" s="1"/>
  <c r="L27" i="6"/>
  <c r="K27" i="6"/>
  <c r="M27" i="6" s="1"/>
  <c r="K26" i="6"/>
  <c r="L26" i="6" s="1"/>
  <c r="L25" i="6"/>
  <c r="K25" i="6"/>
  <c r="M25" i="6" s="1"/>
  <c r="G25" i="6"/>
  <c r="L24" i="6"/>
  <c r="K24" i="6"/>
  <c r="M24" i="6" s="1"/>
  <c r="H24" i="6"/>
  <c r="G24" i="6"/>
  <c r="K23" i="6"/>
  <c r="L23" i="6" s="1"/>
  <c r="K22" i="6"/>
  <c r="L22" i="6" s="1"/>
  <c r="G22" i="6"/>
  <c r="L21" i="6"/>
  <c r="K21" i="6"/>
  <c r="M21" i="6" s="1"/>
  <c r="G21" i="6"/>
  <c r="K20" i="6"/>
  <c r="L20" i="6" s="1"/>
  <c r="K19" i="6"/>
  <c r="M19" i="6" s="1"/>
  <c r="K18" i="6"/>
  <c r="L18" i="6" s="1"/>
  <c r="K17" i="6"/>
  <c r="L17" i="6" s="1"/>
  <c r="K16" i="6"/>
  <c r="L16" i="6" s="1"/>
  <c r="G16" i="6"/>
  <c r="K15" i="6"/>
  <c r="L15" i="6" s="1"/>
  <c r="G15" i="6"/>
  <c r="K14" i="6"/>
  <c r="L14" i="6" s="1"/>
  <c r="K13" i="6"/>
  <c r="L13" i="6" s="1"/>
  <c r="M13" i="6" s="1"/>
  <c r="M12" i="6"/>
  <c r="L12" i="6"/>
  <c r="M11" i="6"/>
  <c r="L11" i="6"/>
  <c r="M10" i="6"/>
  <c r="L10" i="6"/>
  <c r="G10" i="6"/>
  <c r="L9" i="6"/>
  <c r="M9" i="6" s="1"/>
  <c r="L8" i="6"/>
  <c r="M8" i="6" s="1"/>
  <c r="K7" i="6"/>
  <c r="L7" i="6" s="1"/>
  <c r="M7" i="6" s="1"/>
  <c r="K6" i="6"/>
  <c r="L6" i="6" s="1"/>
  <c r="O62" i="5"/>
  <c r="F62" i="5"/>
  <c r="O58" i="5"/>
  <c r="F58" i="5"/>
  <c r="O56" i="5"/>
  <c r="F56" i="5"/>
  <c r="O46" i="5"/>
  <c r="O43" i="5"/>
  <c r="O42" i="5"/>
  <c r="O38" i="5"/>
  <c r="O40" i="5" s="1"/>
  <c r="O27" i="5"/>
  <c r="O28" i="5" s="1"/>
  <c r="O22" i="5"/>
  <c r="L13" i="4"/>
  <c r="L14" i="4" s="1"/>
  <c r="M46" i="3"/>
  <c r="O46" i="3" s="1"/>
  <c r="N51" i="3" s="1"/>
  <c r="K35" i="3"/>
  <c r="F35" i="3"/>
  <c r="F31" i="3"/>
  <c r="D31" i="3"/>
  <c r="F29" i="3"/>
  <c r="J32" i="3"/>
  <c r="F32" i="3"/>
  <c r="R23" i="3"/>
  <c r="D21" i="3"/>
  <c r="F18" i="3"/>
  <c r="D11" i="2" s="1"/>
  <c r="C17" i="3"/>
  <c r="F16" i="3"/>
  <c r="D10" i="2" s="1"/>
  <c r="C15" i="3"/>
  <c r="F8" i="2"/>
  <c r="F7" i="2"/>
  <c r="M14" i="6" l="1"/>
  <c r="L19" i="6"/>
  <c r="M20" i="6"/>
  <c r="M30" i="6"/>
  <c r="L51" i="6"/>
  <c r="M51" i="6" s="1"/>
  <c r="D32" i="3"/>
  <c r="R32" i="3" s="1"/>
  <c r="F60" i="5"/>
  <c r="L31" i="6"/>
  <c r="M35" i="6"/>
  <c r="L40" i="6"/>
  <c r="L54" i="6"/>
  <c r="L42" i="6"/>
  <c r="L56" i="6"/>
  <c r="M26" i="6"/>
  <c r="P24" i="4"/>
  <c r="E24" i="3"/>
  <c r="R24" i="3" s="1"/>
  <c r="R25" i="3" s="1"/>
  <c r="D12" i="2"/>
  <c r="N52" i="3"/>
  <c r="N49" i="3"/>
  <c r="N53" i="3"/>
  <c r="M16" i="6"/>
  <c r="M22" i="6"/>
  <c r="M23" i="6"/>
  <c r="M28" i="6"/>
  <c r="M37" i="6"/>
  <c r="M38" i="6"/>
  <c r="M55" i="6"/>
  <c r="M60" i="6"/>
  <c r="N50" i="3"/>
  <c r="M6" i="6"/>
  <c r="M15" i="6"/>
  <c r="M17" i="6"/>
  <c r="M18" i="6"/>
  <c r="M34" i="6"/>
  <c r="M39" i="6"/>
  <c r="M41" i="6"/>
  <c r="M58" i="6"/>
  <c r="O60" i="5"/>
  <c r="H13" i="2" l="1"/>
  <c r="O60" i="6"/>
  <c r="M62" i="6"/>
  <c r="J5" i="3"/>
  <c r="G6" i="2" s="1"/>
  <c r="G5" i="2"/>
  <c r="P26" i="4"/>
  <c r="N30" i="4" s="1"/>
  <c r="I31" i="4" s="1"/>
  <c r="N31" i="4" s="1"/>
  <c r="O27" i="6"/>
  <c r="O19" i="6"/>
  <c r="O13" i="6"/>
  <c r="S39" i="3"/>
  <c r="H14" i="2" s="1"/>
  <c r="D26" i="3"/>
  <c r="R26" i="3" s="1"/>
  <c r="H12" i="2" s="1"/>
  <c r="O39" i="5"/>
  <c r="O40" i="6"/>
  <c r="O37" i="6"/>
  <c r="F4" i="3" l="1"/>
  <c r="R4" i="3" s="1"/>
  <c r="H5" i="2" s="1"/>
  <c r="I8" i="4"/>
  <c r="M8" i="4" s="1"/>
  <c r="N15" i="4" s="1"/>
  <c r="J56" i="6"/>
  <c r="M56" i="6" s="1"/>
  <c r="J50" i="6"/>
  <c r="M50" i="6" s="1"/>
  <c r="J49" i="6"/>
  <c r="M49" i="6" s="1"/>
  <c r="J48" i="6"/>
  <c r="M48" i="6" s="1"/>
  <c r="J44" i="6"/>
  <c r="M44" i="6" s="1"/>
  <c r="J32" i="6"/>
  <c r="J23" i="6"/>
  <c r="J22" i="6"/>
  <c r="J16" i="6"/>
  <c r="J10" i="6"/>
  <c r="J54" i="6"/>
  <c r="M54" i="6" s="1"/>
  <c r="J45" i="6"/>
  <c r="M45" i="6" s="1"/>
  <c r="J43" i="6"/>
  <c r="M43" i="6" s="1"/>
  <c r="J42" i="6"/>
  <c r="M42" i="6" s="1"/>
  <c r="J29" i="6"/>
  <c r="J47" i="6"/>
  <c r="M47" i="6" s="1"/>
  <c r="J46" i="6"/>
  <c r="M46" i="6" s="1"/>
  <c r="J31" i="6"/>
  <c r="J30" i="6"/>
  <c r="J24" i="6"/>
  <c r="J21" i="6"/>
  <c r="J18" i="6"/>
  <c r="J15" i="6"/>
  <c r="D16" i="3" l="1"/>
  <c r="M61" i="6"/>
  <c r="M63" i="6" s="1"/>
  <c r="O56" i="6"/>
  <c r="O61" i="6" s="1"/>
  <c r="R15" i="4" l="1"/>
  <c r="I7" i="4"/>
  <c r="O62" i="6"/>
  <c r="M7" i="4" l="1"/>
  <c r="M6" i="4" l="1"/>
  <c r="I13" i="4"/>
  <c r="N13" i="4" s="1"/>
  <c r="I14" i="4"/>
  <c r="N14" i="4" s="1"/>
  <c r="R14" i="4" l="1"/>
  <c r="R12" i="4" s="1"/>
  <c r="R16" i="4" s="1"/>
  <c r="AC15" i="4"/>
  <c r="N12" i="4"/>
  <c r="N16" i="4" s="1"/>
  <c r="N32" i="4" l="1"/>
  <c r="F5" i="3"/>
  <c r="R5" i="3" s="1"/>
  <c r="D18" i="3" l="1"/>
  <c r="H6" i="2"/>
  <c r="H4" i="2" s="1"/>
  <c r="F6" i="2"/>
  <c r="F5" i="2"/>
  <c r="R3" i="3" l="1"/>
  <c r="R42" i="3" s="1"/>
  <c r="R18" i="3"/>
  <c r="H11" i="2" s="1"/>
  <c r="R16" i="3"/>
  <c r="H10" i="2" s="1"/>
  <c r="R41" i="3" l="1"/>
  <c r="H15" i="2" s="1"/>
  <c r="R14" i="3"/>
  <c r="D12" i="3"/>
  <c r="D8" i="3"/>
  <c r="R8" i="3" s="1"/>
  <c r="H9" i="2" l="1"/>
  <c r="R9" i="3"/>
  <c r="F12" i="3" s="1"/>
  <c r="R12" i="3" s="1"/>
  <c r="R11" i="3" l="1"/>
  <c r="H8" i="2" s="1"/>
  <c r="R7" i="3"/>
  <c r="F47" i="3" l="1"/>
  <c r="F52" i="3" s="1"/>
  <c r="R52" i="3" s="1"/>
  <c r="H7" i="2"/>
  <c r="H16" i="2" s="1"/>
  <c r="F49" i="3" l="1"/>
  <c r="R49" i="3" s="1"/>
  <c r="F51" i="3"/>
  <c r="R51" i="3" s="1"/>
  <c r="F53" i="3"/>
  <c r="R53" i="3" s="1"/>
  <c r="F50" i="3"/>
  <c r="R50" i="3" s="1"/>
  <c r="R44" i="3" l="1"/>
  <c r="F55" i="3" s="1"/>
  <c r="H18" i="2" l="1"/>
  <c r="J17" i="1" s="1"/>
  <c r="H17" i="2"/>
  <c r="F56" i="3" l="1"/>
  <c r="F57" i="3" l="1"/>
  <c r="H19" i="2"/>
  <c r="J18" i="1" s="1"/>
  <c r="H3" i="2" l="1"/>
  <c r="J16" i="1" s="1"/>
  <c r="F60" i="3"/>
</calcChain>
</file>

<file path=xl/sharedStrings.xml><?xml version="1.0" encoding="utf-8"?>
<sst xmlns="http://schemas.openxmlformats.org/spreadsheetml/2006/main" count="721" uniqueCount="423">
  <si>
    <t>공사난이도 = 총공사비 2,000억원 시 공사난이도+{(총공사비-200)/250}</t>
  </si>
  <si>
    <t>건설사업관리기간보정계수 = {(평균건설사업관리기간-해당공사 건설사업관리기간)/평균건설사업관리기간}×0.1</t>
  </si>
  <si>
    <t xml:space="preserve"> "건설사업관리기술자수 산정"시트에서
  기본업무에 대한 "해당용역유무" 확인</t>
  </si>
  <si>
    <t>순계약금액 × [기본비율 + 가산요율 × (표준공사기간 초과일수 / 365)]</t>
  </si>
  <si>
    <r>
      <t>․</t>
    </r>
    <r>
      <rPr>
        <sz val="9"/>
        <color rgb="FF000000"/>
        <rFont val="굴림"/>
        <family val="3"/>
        <charset val="129"/>
      </rPr>
      <t>공사난이도</t>
    </r>
    <r>
      <rPr>
        <sz val="9"/>
        <color rgb="FF000000"/>
        <rFont val="한컴바탕"/>
        <family val="1"/>
        <charset val="129"/>
      </rPr>
      <t>=0.011*</t>
    </r>
    <r>
      <rPr>
        <sz val="9"/>
        <color rgb="FF000000"/>
        <rFont val="굴림"/>
        <family val="3"/>
        <charset val="129"/>
      </rPr>
      <t>총공사비</t>
    </r>
    <r>
      <rPr>
        <sz val="9"/>
        <color rgb="FF000000"/>
        <rFont val="한컴바탕"/>
        <family val="1"/>
        <charset val="129"/>
      </rPr>
      <t>*(1-0.0025*</t>
    </r>
    <r>
      <rPr>
        <sz val="9"/>
        <color rgb="FF000000"/>
        <rFont val="굴림"/>
        <family val="3"/>
        <charset val="129"/>
      </rPr>
      <t>총공사비</t>
    </r>
    <r>
      <rPr>
        <sz val="9"/>
        <color rgb="FF000000"/>
        <rFont val="한컴바탕"/>
        <family val="1"/>
        <charset val="129"/>
      </rPr>
      <t>)+</t>
    </r>
    <r>
      <rPr>
        <sz val="9"/>
        <color rgb="FF000000"/>
        <rFont val="굴림"/>
        <family val="3"/>
        <charset val="129"/>
      </rPr>
      <t xml:space="preserve">건설사업관리기간보정계수
</t>
    </r>
    <r>
      <rPr>
        <sz val="9"/>
        <color rgb="FF000000"/>
        <rFont val="한컴바탕"/>
        <family val="1"/>
        <charset val="129"/>
      </rPr>
      <t xml:space="preserve"> +(0.1*</t>
    </r>
    <r>
      <rPr>
        <sz val="9"/>
        <color rgb="FF000000"/>
        <rFont val="굴림"/>
        <family val="3"/>
        <charset val="129"/>
      </rPr>
      <t>구조물비중</t>
    </r>
    <r>
      <rPr>
        <sz val="9"/>
        <color rgb="FF000000"/>
        <rFont val="한컴바탕"/>
        <family val="1"/>
        <charset val="129"/>
      </rPr>
      <t>)+0.2 
 (※ 구조물비중 = 구조물공사비/총공사비)</t>
    </r>
  </si>
  <si>
    <t>인</t>
  </si>
  <si>
    <t>월</t>
  </si>
  <si>
    <t>개월</t>
  </si>
  <si>
    <t>회</t>
  </si>
  <si>
    <t>단위</t>
  </si>
  <si>
    <t>4.</t>
  </si>
  <si>
    <t>%</t>
  </si>
  <si>
    <t>2)</t>
  </si>
  <si>
    <t>구분</t>
  </si>
  <si>
    <t>경유</t>
  </si>
  <si>
    <t>휘발유</t>
  </si>
  <si>
    <t>공사난이도 = 0.011*총공사비*(1-0.0025*총공사비)+건설사업관리기간보정계수+(0.1*구조물비중)+0.2</t>
  </si>
  <si>
    <t>라.</t>
  </si>
  <si>
    <t>1.</t>
  </si>
  <si>
    <t>나.</t>
  </si>
  <si>
    <t>원</t>
  </si>
  <si>
    <t>공정관리</t>
  </si>
  <si>
    <t>운영일수</t>
  </si>
  <si>
    <t>기성검사</t>
  </si>
  <si>
    <t>공급가액</t>
  </si>
  <si>
    <t>도서인쇄비</t>
  </si>
  <si>
    <t>용역금액</t>
  </si>
  <si>
    <t>산식결과값</t>
  </si>
  <si>
    <t>설계전 단계</t>
  </si>
  <si>
    <t xml:space="preserve">수  량 </t>
  </si>
  <si>
    <t>유지관리지침서</t>
  </si>
  <si>
    <t>손해배상보험료</t>
  </si>
  <si>
    <t>규     격</t>
  </si>
  <si>
    <t>(단수조정)</t>
  </si>
  <si>
    <t>(1면 :</t>
  </si>
  <si>
    <t>직접경비</t>
  </si>
  <si>
    <t>품  명</t>
  </si>
  <si>
    <t>직접인건비</t>
  </si>
  <si>
    <t>금     액</t>
  </si>
  <si>
    <t>차량운행비</t>
  </si>
  <si>
    <t>현장주재비</t>
  </si>
  <si>
    <t>보정계수 값</t>
  </si>
  <si>
    <t>출장여비</t>
  </si>
  <si>
    <t>용역일수</t>
  </si>
  <si>
    <t>시공계획검토</t>
  </si>
  <si>
    <t>설계변경 관리</t>
  </si>
  <si>
    <t>직접인건비의</t>
  </si>
  <si>
    <t>1. 적용기준</t>
  </si>
  <si>
    <t>공
통
업
무</t>
  </si>
  <si>
    <t>비  고</t>
  </si>
  <si>
    <t>일반행정업무</t>
  </si>
  <si>
    <t xml:space="preserve">안전관리 </t>
  </si>
  <si>
    <r>
      <t xml:space="preserve">․공사비는 </t>
    </r>
    <r>
      <rPr>
        <sz val="9"/>
        <color rgb="FF000000"/>
        <rFont val="한컴바탕"/>
        <family val="1"/>
        <charset val="129"/>
      </rPr>
      <t>10</t>
    </r>
    <r>
      <rPr>
        <sz val="9"/>
        <color rgb="FF000000"/>
        <rFont val="굴림"/>
        <family val="3"/>
        <charset val="129"/>
      </rPr>
      <t>억원 단위로 하며</t>
    </r>
    <r>
      <rPr>
        <sz val="9"/>
        <color rgb="FF000000"/>
        <rFont val="한컴바탕"/>
        <family val="1"/>
        <charset val="129"/>
      </rPr>
      <t xml:space="preserve">, </t>
    </r>
    <r>
      <rPr>
        <sz val="9"/>
        <color rgb="FF000000"/>
        <rFont val="굴림"/>
        <family val="3"/>
        <charset val="129"/>
      </rPr>
      <t>전기</t>
    </r>
    <r>
      <rPr>
        <sz val="9"/>
        <color rgb="FF000000"/>
        <rFont val="한컴바탕"/>
        <family val="1"/>
        <charset val="129"/>
      </rPr>
      <t>·</t>
    </r>
    <r>
      <rPr>
        <sz val="9"/>
        <color rgb="FF000000"/>
        <rFont val="굴림"/>
        <family val="3"/>
        <charset val="129"/>
      </rPr>
      <t>통신</t>
    </r>
    <r>
      <rPr>
        <sz val="9"/>
        <color rgb="FF000000"/>
        <rFont val="한컴바탕"/>
        <family val="1"/>
        <charset val="129"/>
      </rPr>
      <t>·</t>
    </r>
    <r>
      <rPr>
        <sz val="9"/>
        <color rgb="FF000000"/>
        <rFont val="굴림"/>
        <family val="3"/>
        <charset val="129"/>
      </rPr>
      <t>소방 공사비는 제외
․건설사업관리기간보정계수 = {(평균건설사업관리기간-해당공사 건설사업관리기간)/
  평균건설사업관리기간}×0.1
※건설사업관리기간 보정계수의 평균건설사업관리기간은 별표 1 제1호라목에서
   직선보간법으로 도출</t>
    </r>
  </si>
  <si>
    <t>마.</t>
  </si>
  <si>
    <t xml:space="preserve"> </t>
  </si>
  <si>
    <t>2.</t>
  </si>
  <si>
    <t>가.</t>
  </si>
  <si>
    <t>식</t>
  </si>
  <si>
    <t>×</t>
  </si>
  <si>
    <t>1)</t>
  </si>
  <si>
    <t>다.</t>
  </si>
  <si>
    <t>일</t>
  </si>
  <si>
    <t>3.</t>
  </si>
  <si>
    <r>
      <t>①</t>
    </r>
    <r>
      <rPr>
        <sz val="9"/>
        <color rgb="FF000000"/>
        <rFont val="한컴바탕"/>
        <family val="1"/>
        <charset val="129"/>
      </rPr>
      <t>5m</t>
    </r>
    <r>
      <rPr>
        <sz val="9"/>
        <color rgb="FF000000"/>
        <rFont val="굴림"/>
        <family val="3"/>
        <charset val="129"/>
      </rPr>
      <t xml:space="preserve">이하 </t>
    </r>
    <r>
      <rPr>
        <sz val="9"/>
        <color rgb="FF000000"/>
        <rFont val="한컴바탕"/>
        <family val="1"/>
        <charset val="129"/>
      </rPr>
      <t xml:space="preserve">: 0.8 </t>
    </r>
    <r>
      <rPr>
        <sz val="9"/>
        <color rgb="FF000000"/>
        <rFont val="굴림"/>
        <family val="3"/>
        <charset val="129"/>
      </rPr>
      <t>②</t>
    </r>
    <r>
      <rPr>
        <sz val="9"/>
        <color rgb="FF000000"/>
        <rFont val="한컴바탕"/>
        <family val="1"/>
        <charset val="129"/>
      </rPr>
      <t>5m</t>
    </r>
    <r>
      <rPr>
        <sz val="9"/>
        <color rgb="FF000000"/>
        <rFont val="굴림"/>
        <family val="3"/>
        <charset val="129"/>
      </rPr>
      <t>초과～</t>
    </r>
    <r>
      <rPr>
        <sz val="9"/>
        <color rgb="FF000000"/>
        <rFont val="한컴바탕"/>
        <family val="1"/>
        <charset val="129"/>
      </rPr>
      <t>20m</t>
    </r>
    <r>
      <rPr>
        <sz val="9"/>
        <color rgb="FF000000"/>
        <rFont val="굴림"/>
        <family val="3"/>
        <charset val="129"/>
      </rPr>
      <t xml:space="preserve">이하 </t>
    </r>
    <r>
      <rPr>
        <sz val="9"/>
        <color rgb="FF000000"/>
        <rFont val="한컴바탕"/>
        <family val="1"/>
        <charset val="129"/>
      </rPr>
      <t xml:space="preserve">: 1.0 </t>
    </r>
    <r>
      <rPr>
        <sz val="9"/>
        <color rgb="FF000000"/>
        <rFont val="굴림"/>
        <family val="3"/>
        <charset val="129"/>
      </rPr>
      <t>③</t>
    </r>
    <r>
      <rPr>
        <sz val="9"/>
        <color rgb="FF000000"/>
        <rFont val="한컴바탕"/>
        <family val="1"/>
        <charset val="129"/>
      </rPr>
      <t>20m</t>
    </r>
    <r>
      <rPr>
        <sz val="9"/>
        <color rgb="FF000000"/>
        <rFont val="굴림"/>
        <family val="3"/>
        <charset val="129"/>
      </rPr>
      <t xml:space="preserve">초과 </t>
    </r>
    <r>
      <rPr>
        <sz val="9"/>
        <color rgb="FF000000"/>
        <rFont val="한컴바탕"/>
        <family val="1"/>
        <charset val="129"/>
      </rPr>
      <t>: 1.2</t>
    </r>
  </si>
  <si>
    <t>http://www.cak.or.kr/board/boardList.do?boardId=spend_wage&amp;menuId=61</t>
  </si>
  <si>
    <t>용역
유형</t>
  </si>
  <si>
    <t>구조물공사비</t>
  </si>
  <si>
    <t>시공단계</t>
  </si>
  <si>
    <t>구조물비중</t>
  </si>
  <si>
    <t>산     식</t>
  </si>
  <si>
    <t>구   분</t>
  </si>
  <si>
    <t>적용수량</t>
  </si>
  <si>
    <t>시
공
단
계</t>
  </si>
  <si>
    <t>공통업무</t>
  </si>
  <si>
    <t>해당공사</t>
  </si>
  <si>
    <t>단   계</t>
  </si>
  <si>
    <t>총공사비</t>
  </si>
  <si>
    <t>규    격</t>
  </si>
  <si>
    <t>단  가</t>
  </si>
  <si>
    <t>보통인부</t>
  </si>
  <si>
    <t>중급기술자</t>
  </si>
  <si>
    <t>비   고</t>
  </si>
  <si>
    <t>비    고</t>
  </si>
  <si>
    <t>- 찾는값 : 단수정리하여 얻을 값(도급액 단위조정)</t>
  </si>
  <si>
    <t>가)  5억원 이하                    :</t>
  </si>
  <si>
    <t>기술료 : (직접인건비 + 제경비)의 20 ~ 40%</t>
  </si>
  <si>
    <r>
      <t xml:space="preserve">․공사난이도 </t>
    </r>
    <r>
      <rPr>
        <sz val="9"/>
        <color rgb="FF000000"/>
        <rFont val="한컴바탕"/>
        <family val="1"/>
        <charset val="129"/>
      </rPr>
      <t xml:space="preserve">= </t>
    </r>
    <r>
      <rPr>
        <sz val="9"/>
        <color rgb="FF000000"/>
        <rFont val="굴림"/>
        <family val="3"/>
        <charset val="129"/>
      </rPr>
      <t xml:space="preserve">총공사비 </t>
    </r>
    <r>
      <rPr>
        <sz val="9"/>
        <color rgb="FF000000"/>
        <rFont val="한컴바탕"/>
        <family val="1"/>
        <charset val="129"/>
      </rPr>
      <t>2,000</t>
    </r>
    <r>
      <rPr>
        <sz val="9"/>
        <color rgb="FF000000"/>
        <rFont val="굴림"/>
        <family val="3"/>
        <charset val="129"/>
      </rPr>
      <t>억원 시 공사난이도</t>
    </r>
    <r>
      <rPr>
        <sz val="9"/>
        <color rgb="FF000000"/>
        <rFont val="한컴바탕"/>
        <family val="1"/>
        <charset val="129"/>
      </rPr>
      <t>+{(</t>
    </r>
    <r>
      <rPr>
        <sz val="9"/>
        <color rgb="FF000000"/>
        <rFont val="굴림"/>
        <family val="3"/>
        <charset val="129"/>
      </rPr>
      <t>총공사비</t>
    </r>
    <r>
      <rPr>
        <sz val="9"/>
        <color rgb="FF000000"/>
        <rFont val="한컴바탕"/>
        <family val="1"/>
        <charset val="129"/>
      </rPr>
      <t>-200)/250}</t>
    </r>
  </si>
  <si>
    <t>○ 건설사업관리기술자수 산정(항만, 댐, 공항, 단지분야)</t>
  </si>
  <si>
    <t>공사난이도 = 0.015*총공사비*(1-0.0011*총공사비)</t>
  </si>
  <si>
    <t>&lt;목표값 찾기&gt;: 메뉴에서 데이터 / 가상분석 / 목표값찾기</t>
  </si>
  <si>
    <r>
      <t>총사업비 집행계획수립지원</t>
    </r>
    <r>
      <rPr>
        <sz val="9"/>
        <color rgb="FF000000"/>
        <rFont val="한컴바탕"/>
        <family val="1"/>
        <charset val="129"/>
      </rPr>
      <t>(</t>
    </r>
    <r>
      <rPr>
        <sz val="9"/>
        <color rgb="FF000000"/>
        <rFont val="굴림"/>
        <family val="3"/>
        <charset val="129"/>
      </rPr>
      <t>종합예산계획서</t>
    </r>
    <r>
      <rPr>
        <sz val="9"/>
        <color rgb="FF000000"/>
        <rFont val="한컴바탕"/>
        <family val="1"/>
        <charset val="129"/>
      </rPr>
      <t>)</t>
    </r>
  </si>
  <si>
    <r>
      <t>기본설계의 경제성</t>
    </r>
    <r>
      <rPr>
        <sz val="9"/>
        <color rgb="FF000000"/>
        <rFont val="한컴바탕"/>
        <family val="1"/>
        <charset val="129"/>
      </rPr>
      <t xml:space="preserve">(VE) </t>
    </r>
    <r>
      <rPr>
        <sz val="9"/>
        <color rgb="FF000000"/>
        <rFont val="굴림"/>
        <family val="3"/>
        <charset val="129"/>
      </rPr>
      <t>검토</t>
    </r>
  </si>
  <si>
    <r>
      <t>발주방식</t>
    </r>
    <r>
      <rPr>
        <sz val="9"/>
        <color rgb="FF000000"/>
        <rFont val="한컴바탕"/>
        <family val="1"/>
        <charset val="129"/>
      </rPr>
      <t>(</t>
    </r>
    <r>
      <rPr>
        <sz val="9"/>
        <color rgb="FF000000"/>
        <rFont val="굴림"/>
        <family val="3"/>
        <charset val="129"/>
      </rPr>
      <t>사업수행방식</t>
    </r>
    <r>
      <rPr>
        <sz val="9"/>
        <color rgb="FF000000"/>
        <rFont val="한컴바탕"/>
        <family val="1"/>
        <charset val="129"/>
      </rPr>
      <t xml:space="preserve">) </t>
    </r>
    <r>
      <rPr>
        <sz val="9"/>
        <color rgb="FF000000"/>
        <rFont val="굴림"/>
        <family val="3"/>
        <charset val="129"/>
      </rPr>
      <t>결정 지원</t>
    </r>
  </si>
  <si>
    <r>
      <t>실시설계의 경제성</t>
    </r>
    <r>
      <rPr>
        <sz val="9"/>
        <color rgb="FF000000"/>
        <rFont val="한컴바탕"/>
        <family val="1"/>
        <charset val="129"/>
      </rPr>
      <t xml:space="preserve">(VE) </t>
    </r>
    <r>
      <rPr>
        <sz val="9"/>
        <color rgb="FF000000"/>
        <rFont val="굴림"/>
        <family val="3"/>
        <charset val="129"/>
      </rPr>
      <t>검토</t>
    </r>
  </si>
  <si>
    <r>
      <t>c.</t>
    </r>
    <r>
      <rPr>
        <sz val="9"/>
        <color rgb="FF000000"/>
        <rFont val="굴림"/>
        <family val="3"/>
        <charset val="129"/>
      </rPr>
      <t>수심</t>
    </r>
  </si>
  <si>
    <r>
      <t>b.</t>
    </r>
    <r>
      <rPr>
        <sz val="9"/>
        <color rgb="FF000000"/>
        <rFont val="굴림"/>
        <family val="3"/>
        <charset val="129"/>
      </rPr>
      <t>지역</t>
    </r>
  </si>
  <si>
    <t>건설사업관리 업무수행계획서 작성</t>
  </si>
  <si>
    <t>실시설계 설계자 선정업무 지원</t>
  </si>
  <si>
    <t>구조물비중 = 구조물공사비/총공사비</t>
  </si>
  <si>
    <t xml:space="preserve"> Si = 각급 기술자의 환산비</t>
  </si>
  <si>
    <t>공사복잡도에 의한 기술지원기술자수</t>
  </si>
  <si>
    <t>시공 단계
(2,000억원 시)</t>
  </si>
  <si>
    <t>기본설계단계의 예산검증 및 조정업무</t>
  </si>
  <si>
    <t>각종 인허가 및 관계기관협의 지원</t>
  </si>
  <si>
    <t>건설사업관리 절차서 작성ㆍ운영</t>
  </si>
  <si>
    <t>○ 건설사업관리용역비 입력변수</t>
  </si>
  <si>
    <t>기본설계 설계자 선정업무 지원</t>
  </si>
  <si>
    <t>사업타당성조사보고서의 적정성 검토</t>
  </si>
  <si>
    <t>기본설계 용역 기성 및 준공검사관리</t>
  </si>
  <si>
    <t>○ 건설사업관리용역비 산출근거</t>
  </si>
  <si>
    <t>시공외 단계 건설사업관리기술자</t>
  </si>
  <si>
    <t xml:space="preserve"> ○  현장 보조요원 급료  : </t>
  </si>
  <si>
    <t>건설사업관리 대가기준 산정 입력변수</t>
  </si>
  <si>
    <t>지급자재 조달 및 관리계획 수립</t>
  </si>
  <si>
    <t>실시설계단계의 예산검증 및 조정업무</t>
  </si>
  <si>
    <r>
      <t>라) 현지 사무원 급료  :</t>
    </r>
    <r>
      <rPr>
        <sz val="12"/>
        <color rgb="FF000000"/>
        <rFont val="굴림"/>
        <family val="3"/>
        <charset val="129"/>
      </rPr>
      <t xml:space="preserve"> </t>
    </r>
  </si>
  <si>
    <t>주의 : 분홍색 셀만 수정하세요^^</t>
  </si>
  <si>
    <t>시공전 단계
(2,000억원이하)</t>
  </si>
  <si>
    <t>실시설계 용역 기성 및 준공검사관리</t>
  </si>
  <si>
    <t>I11셀 입력시 칸 띄우기 조심</t>
  </si>
  <si>
    <t>시공단계의 예산검증 및 지원 횟수</t>
  </si>
  <si>
    <t>기본설계 조정 및 연계성 검토</t>
  </si>
  <si>
    <t>실시설계 조정 및 연계성 검토</t>
  </si>
  <si>
    <t>설계자문회의 운영 및 관리 횟수</t>
  </si>
  <si>
    <t>- 잡    품 (10%)   :</t>
  </si>
  <si>
    <t>시공전 단계
(2,000억원 시)</t>
  </si>
  <si>
    <t xml:space="preserve"> - 보통인부 적용(1인당 월22일 기준, 상여금 400%, 퇴직적립금 100% 적용)</t>
  </si>
  <si>
    <t>※ 여러 유형, 성격, 특성 등이 혼재된 경우 해당 공사비를 기준으로 가중평균한 값 적용</t>
  </si>
  <si>
    <t>기본설계 용역기성 및 준공검사 관리 횟수</t>
  </si>
  <si>
    <t>◎ 용 역 개 요 : 건설사업관리용역 1식</t>
  </si>
  <si>
    <t>나)  5억원 초과 10억원 이하   :</t>
  </si>
  <si>
    <t>총공사비2,000억원
초과(시공전 단계)</t>
  </si>
  <si>
    <t>구조물비중 = 구조물공사비 / 총공사비</t>
  </si>
  <si>
    <t>주의 : 붉은색 글씨만 수정하세요^^</t>
  </si>
  <si>
    <t>다)  10억원 초과 20억원 이하  :</t>
  </si>
  <si>
    <t>시공단계
(총공사비
2,000억원 이하)</t>
  </si>
  <si>
    <t>종합시운전계획의
검토 및 시운전 확인</t>
  </si>
  <si>
    <t>시공단계 용역일수(일)(1개월=22일)</t>
  </si>
  <si>
    <t>실시설계 용역기성 및 준공검사 관리 횟수</t>
  </si>
  <si>
    <t xml:space="preserve"> Ni = 각급 기술자의 수(인·월)</t>
  </si>
  <si>
    <t>시공단계 공사일수(일)(1개월=22일)</t>
  </si>
  <si>
    <t>마)  30억원 초과 50억원 이하  :</t>
  </si>
  <si>
    <t xml:space="preserve">제경비(직접인건비의 110 ~ 120%) </t>
  </si>
  <si>
    <t>라)  20억원 초과 30억원 이하  :</t>
  </si>
  <si>
    <t>※ 합계금액 셀에서 목표값찾기로 단수조정</t>
  </si>
  <si>
    <t>※ 총공사비 2,000억원 시 공사난이도</t>
  </si>
  <si>
    <t>- 손          료      :</t>
  </si>
  <si>
    <t>구매조달 및 시공단계 공사일수(개월)</t>
  </si>
  <si>
    <t>한국물가협회/적산자료/인쇄공정별요금표</t>
  </si>
  <si>
    <t>총공사비2,000억원
초과(시공 단계)</t>
  </si>
  <si>
    <t>b</t>
  </si>
  <si>
    <t>-</t>
  </si>
  <si>
    <t>년</t>
  </si>
  <si>
    <t>≒</t>
  </si>
  <si>
    <t>+</t>
  </si>
  <si>
    <t>대</t>
  </si>
  <si>
    <t>적용</t>
  </si>
  <si>
    <t>=</t>
  </si>
  <si>
    <t>억원</t>
  </si>
  <si>
    <t>계</t>
  </si>
  <si>
    <t>항만</t>
  </si>
  <si>
    <t>a</t>
  </si>
  <si>
    <t>:</t>
  </si>
  <si>
    <t>○</t>
  </si>
  <si>
    <t>시공외 단계 합계(인·일)</t>
  </si>
  <si>
    <t>기본설계 용역일수(개월)</t>
  </si>
  <si>
    <t>- 값을 바꿀셀 : K7</t>
  </si>
  <si>
    <r>
      <t xml:space="preserve">①준설및매립 </t>
    </r>
    <r>
      <rPr>
        <sz val="9"/>
        <color rgb="FF000000"/>
        <rFont val="한컴바탕"/>
        <family val="1"/>
        <charset val="129"/>
      </rPr>
      <t xml:space="preserve">: 0.7 </t>
    </r>
  </si>
  <si>
    <r>
      <t>a.</t>
    </r>
    <r>
      <rPr>
        <sz val="9"/>
        <color rgb="FF000000"/>
        <rFont val="굴림"/>
        <family val="3"/>
        <charset val="129"/>
      </rPr>
      <t>항만유형 및
선박규모</t>
    </r>
  </si>
  <si>
    <r>
      <t xml:space="preserve">②배후부지 </t>
    </r>
    <r>
      <rPr>
        <sz val="9"/>
        <color rgb="FF000000"/>
        <rFont val="한컴바탕"/>
        <family val="1"/>
        <charset val="129"/>
      </rPr>
      <t xml:space="preserve">: 0.9 </t>
    </r>
  </si>
  <si>
    <t>계약자간 시공인터페이스 조정</t>
  </si>
  <si>
    <t>최종 건설사업관리 보고</t>
  </si>
  <si>
    <t>공사낙찰률에 대한 보정</t>
  </si>
  <si>
    <t>평균건설사업
관리기간(개월)</t>
  </si>
  <si>
    <t>시공단계의 예산검증 및 지원</t>
  </si>
  <si>
    <t>투입
인원수
산정
기준</t>
  </si>
  <si>
    <t>시설물유지관리 업체 선정</t>
  </si>
  <si>
    <t>시공단계 합계(인·일)</t>
  </si>
  <si>
    <t>사용자재의 적정성 검토</t>
  </si>
  <si>
    <t>시공단계 공사일수(년)</t>
  </si>
  <si>
    <t>공사 복잡도(시공단계)</t>
  </si>
  <si>
    <t>시공단계 건설사업관리기술자</t>
  </si>
  <si>
    <t>시공단계 용역일수(개월)</t>
  </si>
  <si>
    <t>a.항만유형 및
 선박규모</t>
  </si>
  <si>
    <t>실시설계 용역일수(개월)</t>
  </si>
  <si>
    <t>시설물 유지관리지침서 검토</t>
  </si>
  <si>
    <t>사업정보관리시스템의 운영일수</t>
  </si>
  <si>
    <t>사업정보관리시스템의 운영</t>
  </si>
  <si>
    <t>기본계획보고서의 적정성 검토</t>
  </si>
  <si>
    <t>시공단계 용역일수(년)</t>
  </si>
  <si>
    <t>○ 건설사업관리기술자 배치</t>
  </si>
  <si>
    <r>
      <t>항만</t>
    </r>
    <r>
      <rPr>
        <sz val="9"/>
        <color rgb="FF000000"/>
        <rFont val="한컴바탕"/>
        <family val="1"/>
        <charset val="129"/>
      </rPr>
      <t xml:space="preserve">, </t>
    </r>
    <r>
      <rPr>
        <sz val="9"/>
        <color rgb="FF000000"/>
        <rFont val="굴림"/>
        <family val="3"/>
        <charset val="129"/>
      </rPr>
      <t>공항</t>
    </r>
    <r>
      <rPr>
        <sz val="9"/>
        <color rgb="FF000000"/>
        <rFont val="한컴바탕"/>
        <family val="1"/>
        <charset val="129"/>
      </rPr>
      <t xml:space="preserve">,
</t>
    </r>
    <r>
      <rPr>
        <sz val="9"/>
        <color rgb="FF000000"/>
        <rFont val="굴림"/>
        <family val="3"/>
        <charset val="129"/>
      </rPr>
      <t>단지 등 기타</t>
    </r>
  </si>
  <si>
    <t>총공사비
2,000억원 초과</t>
  </si>
  <si>
    <t xml:space="preserve"> - 평균건설사업관리기간</t>
  </si>
  <si>
    <t>건설사업관리기술자수 =</t>
  </si>
  <si>
    <t>(직접인건비+제경비)의</t>
  </si>
  <si>
    <t>건설사업관리
기간보정계수</t>
  </si>
  <si>
    <r>
      <t>⑥</t>
    </r>
    <r>
      <rPr>
        <sz val="9"/>
        <color rgb="FF000000"/>
        <rFont val="한컴바탕"/>
        <family val="1"/>
        <charset val="129"/>
      </rPr>
      <t>(</t>
    </r>
    <r>
      <rPr>
        <sz val="9"/>
        <color rgb="FF000000"/>
        <rFont val="굴림"/>
        <family val="3"/>
        <charset val="129"/>
      </rPr>
      <t>계류시설</t>
    </r>
    <r>
      <rPr>
        <sz val="9"/>
        <color rgb="FF000000"/>
        <rFont val="한컴바탕"/>
        <family val="1"/>
        <charset val="129"/>
      </rPr>
      <t xml:space="preserve">) </t>
    </r>
    <r>
      <rPr>
        <sz val="9"/>
        <color rgb="FF000000"/>
        <rFont val="굴림"/>
        <family val="3"/>
        <charset val="129"/>
      </rPr>
      <t>부잔교</t>
    </r>
    <r>
      <rPr>
        <sz val="9"/>
        <color rgb="FF000000"/>
        <rFont val="한컴바탕"/>
        <family val="1"/>
        <charset val="129"/>
      </rPr>
      <t xml:space="preserve">, </t>
    </r>
    <r>
      <rPr>
        <sz val="9"/>
        <color rgb="FF000000"/>
        <rFont val="굴림"/>
        <family val="3"/>
        <charset val="129"/>
      </rPr>
      <t>마리나</t>
    </r>
    <r>
      <rPr>
        <sz val="9"/>
        <color rgb="FF000000"/>
        <rFont val="한컴바탕"/>
        <family val="1"/>
        <charset val="129"/>
      </rPr>
      <t>, (</t>
    </r>
    <r>
      <rPr>
        <sz val="9"/>
        <color rgb="FF000000"/>
        <rFont val="굴림"/>
        <family val="3"/>
        <charset val="129"/>
      </rPr>
      <t>외곽시설</t>
    </r>
    <r>
      <rPr>
        <sz val="9"/>
        <color rgb="FF000000"/>
        <rFont val="한컴바탕"/>
        <family val="1"/>
        <charset val="129"/>
      </rPr>
      <t xml:space="preserve">) </t>
    </r>
    <r>
      <rPr>
        <sz val="9"/>
        <color rgb="FF000000"/>
        <rFont val="굴림"/>
        <family val="3"/>
        <charset val="129"/>
      </rPr>
      <t>갑문</t>
    </r>
    <r>
      <rPr>
        <sz val="9"/>
        <color rgb="FF000000"/>
        <rFont val="한컴바탕"/>
        <family val="1"/>
        <charset val="129"/>
      </rPr>
      <t xml:space="preserve">, </t>
    </r>
    <r>
      <rPr>
        <sz val="9"/>
        <color rgb="FF000000"/>
        <rFont val="굴림"/>
        <family val="3"/>
        <charset val="129"/>
      </rPr>
      <t xml:space="preserve">수문 </t>
    </r>
    <r>
      <rPr>
        <sz val="9"/>
        <color rgb="FF000000"/>
        <rFont val="한컴바탕"/>
        <family val="1"/>
        <charset val="129"/>
      </rPr>
      <t>: 1.2</t>
    </r>
  </si>
  <si>
    <t xml:space="preserve">공사종류 : 항만공사,   표준공사기간 : 5년 (1825일),  </t>
  </si>
  <si>
    <r>
      <t>기준인원수</t>
    </r>
    <r>
      <rPr>
        <sz val="9"/>
        <color rgb="FF000000"/>
        <rFont val="한컴바탕"/>
        <family val="1"/>
        <charset val="129"/>
      </rPr>
      <t>(</t>
    </r>
    <r>
      <rPr>
        <sz val="9"/>
        <color rgb="FF000000"/>
        <rFont val="굴림"/>
        <family val="3"/>
        <charset val="129"/>
      </rPr>
      <t>인･일</t>
    </r>
    <r>
      <rPr>
        <sz val="9"/>
        <color rgb="FF000000"/>
        <rFont val="한컴바탕"/>
        <family val="1"/>
        <charset val="129"/>
      </rPr>
      <t>)</t>
    </r>
  </si>
  <si>
    <r>
      <t>1)</t>
    </r>
    <r>
      <rPr>
        <sz val="9"/>
        <color rgb="FF000000"/>
        <rFont val="굴림"/>
        <family val="3"/>
        <charset val="129"/>
      </rPr>
      <t>시공전 단계</t>
    </r>
  </si>
  <si>
    <r>
      <t>2)</t>
    </r>
    <r>
      <rPr>
        <sz val="9"/>
        <color rgb="FF000000"/>
        <rFont val="굴림"/>
        <family val="3"/>
        <charset val="129"/>
      </rPr>
      <t>시공이후 단계</t>
    </r>
  </si>
  <si>
    <r>
      <t>항만</t>
    </r>
    <r>
      <rPr>
        <sz val="9"/>
        <color rgb="FF000000"/>
        <rFont val="한컴바탕"/>
        <family val="1"/>
        <charset val="129"/>
      </rPr>
      <t xml:space="preserve">,
</t>
    </r>
    <r>
      <rPr>
        <sz val="9"/>
        <color rgb="FF000000"/>
        <rFont val="굴림"/>
        <family val="3"/>
        <charset val="129"/>
      </rPr>
      <t>단지 등
기타</t>
    </r>
  </si>
  <si>
    <r>
      <t xml:space="preserve">․공사난이도 </t>
    </r>
    <r>
      <rPr>
        <sz val="9"/>
        <color rgb="FF000000"/>
        <rFont val="한컴바탕"/>
        <family val="1"/>
        <charset val="129"/>
      </rPr>
      <t>= 0.015*</t>
    </r>
    <r>
      <rPr>
        <sz val="9"/>
        <color rgb="FF000000"/>
        <rFont val="굴림"/>
        <family val="3"/>
        <charset val="129"/>
      </rPr>
      <t>총공사비</t>
    </r>
    <r>
      <rPr>
        <sz val="9"/>
        <color rgb="FF000000"/>
        <rFont val="한컴바탕"/>
        <family val="1"/>
        <charset val="129"/>
      </rPr>
      <t>*(1-0.0011*</t>
    </r>
    <r>
      <rPr>
        <sz val="9"/>
        <color rgb="FF000000"/>
        <rFont val="굴림"/>
        <family val="3"/>
        <charset val="129"/>
      </rPr>
      <t>총공사비</t>
    </r>
    <r>
      <rPr>
        <sz val="9"/>
        <color rgb="FF000000"/>
        <rFont val="한컴바탕"/>
        <family val="1"/>
        <charset val="129"/>
      </rPr>
      <t>)</t>
    </r>
  </si>
  <si>
    <r>
      <t>④</t>
    </r>
    <r>
      <rPr>
        <sz val="9"/>
        <color rgb="FF000000"/>
        <rFont val="한컴바탕"/>
        <family val="1"/>
        <charset val="129"/>
      </rPr>
      <t>(</t>
    </r>
    <r>
      <rPr>
        <sz val="9"/>
        <color rgb="FF000000"/>
        <rFont val="굴림"/>
        <family val="3"/>
        <charset val="129"/>
      </rPr>
      <t>계류시설</t>
    </r>
    <r>
      <rPr>
        <sz val="9"/>
        <color rgb="FF000000"/>
        <rFont val="한컴바탕"/>
        <family val="1"/>
        <charset val="129"/>
      </rPr>
      <t xml:space="preserve">, </t>
    </r>
    <r>
      <rPr>
        <sz val="9"/>
        <color rgb="FF000000"/>
        <rFont val="굴림"/>
        <family val="3"/>
        <charset val="129"/>
      </rPr>
      <t>전문부두</t>
    </r>
    <r>
      <rPr>
        <sz val="9"/>
        <color rgb="FF000000"/>
        <rFont val="한컴바탕"/>
        <family val="1"/>
        <charset val="129"/>
      </rPr>
      <t xml:space="preserve">) </t>
    </r>
    <r>
      <rPr>
        <sz val="9"/>
        <color rgb="FF000000"/>
        <rFont val="굴림"/>
        <family val="3"/>
        <charset val="129"/>
      </rPr>
      <t>컨테이너</t>
    </r>
    <r>
      <rPr>
        <sz val="9"/>
        <color rgb="FF000000"/>
        <rFont val="한컴바탕"/>
        <family val="1"/>
        <charset val="129"/>
      </rPr>
      <t xml:space="preserve">, </t>
    </r>
    <r>
      <rPr>
        <sz val="9"/>
        <color rgb="FF000000"/>
        <rFont val="굴림"/>
        <family val="3"/>
        <charset val="129"/>
      </rPr>
      <t>자동차</t>
    </r>
    <r>
      <rPr>
        <sz val="9"/>
        <color rgb="FF000000"/>
        <rFont val="한컴바탕"/>
        <family val="1"/>
        <charset val="129"/>
      </rPr>
      <t xml:space="preserve">, </t>
    </r>
    <r>
      <rPr>
        <sz val="9"/>
        <color rgb="FF000000"/>
        <rFont val="굴림"/>
        <family val="3"/>
        <charset val="129"/>
      </rPr>
      <t xml:space="preserve">여객 </t>
    </r>
    <r>
      <rPr>
        <sz val="9"/>
        <color rgb="FF000000"/>
        <rFont val="한컴바탕"/>
        <family val="1"/>
        <charset val="129"/>
      </rPr>
      <t xml:space="preserve">: 1.0 </t>
    </r>
  </si>
  <si>
    <r>
      <t>③</t>
    </r>
    <r>
      <rPr>
        <sz val="9"/>
        <color rgb="FF000000"/>
        <rFont val="한컴바탕"/>
        <family val="1"/>
        <charset val="129"/>
      </rPr>
      <t>(</t>
    </r>
    <r>
      <rPr>
        <sz val="9"/>
        <color rgb="FF000000"/>
        <rFont val="굴림"/>
        <family val="3"/>
        <charset val="129"/>
      </rPr>
      <t>계류시설</t>
    </r>
    <r>
      <rPr>
        <sz val="9"/>
        <color rgb="FF000000"/>
        <rFont val="한컴바탕"/>
        <family val="1"/>
        <charset val="129"/>
      </rPr>
      <t xml:space="preserve">) </t>
    </r>
    <r>
      <rPr>
        <sz val="9"/>
        <color rgb="FF000000"/>
        <rFont val="굴림"/>
        <family val="3"/>
        <charset val="129"/>
      </rPr>
      <t>일반 및 기타부두</t>
    </r>
    <r>
      <rPr>
        <sz val="9"/>
        <color rgb="FF000000"/>
        <rFont val="한컴바탕"/>
        <family val="1"/>
        <charset val="129"/>
      </rPr>
      <t xml:space="preserve">, </t>
    </r>
    <r>
      <rPr>
        <sz val="9"/>
        <color rgb="FF000000"/>
        <rFont val="굴림"/>
        <family val="3"/>
        <charset val="129"/>
      </rPr>
      <t>물양장</t>
    </r>
    <r>
      <rPr>
        <sz val="9"/>
        <color rgb="FF000000"/>
        <rFont val="한컴바탕"/>
        <family val="1"/>
        <charset val="129"/>
      </rPr>
      <t>, (</t>
    </r>
    <r>
      <rPr>
        <sz val="9"/>
        <color rgb="FF000000"/>
        <rFont val="굴림"/>
        <family val="3"/>
        <charset val="129"/>
      </rPr>
      <t>외곽시설</t>
    </r>
    <r>
      <rPr>
        <sz val="9"/>
        <color rgb="FF000000"/>
        <rFont val="한컴바탕"/>
        <family val="1"/>
        <charset val="129"/>
      </rPr>
      <t xml:space="preserve">) </t>
    </r>
    <r>
      <rPr>
        <sz val="9"/>
        <color rgb="FF000000"/>
        <rFont val="굴림"/>
        <family val="3"/>
        <charset val="129"/>
      </rPr>
      <t>호안</t>
    </r>
    <r>
      <rPr>
        <sz val="9"/>
        <color rgb="FF000000"/>
        <rFont val="한컴바탕"/>
        <family val="1"/>
        <charset val="129"/>
      </rPr>
      <t xml:space="preserve">, </t>
    </r>
    <r>
      <rPr>
        <sz val="9"/>
        <color rgb="FF000000"/>
        <rFont val="굴림"/>
        <family val="3"/>
        <charset val="129"/>
      </rPr>
      <t>방파제</t>
    </r>
    <r>
      <rPr>
        <sz val="9"/>
        <color rgb="FF000000"/>
        <rFont val="한컴바탕"/>
        <family val="1"/>
        <charset val="129"/>
      </rPr>
      <t xml:space="preserve">, </t>
    </r>
    <r>
      <rPr>
        <sz val="9"/>
        <color rgb="FF000000"/>
        <rFont val="굴림"/>
        <family val="3"/>
        <charset val="129"/>
      </rPr>
      <t>가호안</t>
    </r>
    <r>
      <rPr>
        <sz val="9"/>
        <color rgb="FF000000"/>
        <rFont val="한컴바탕"/>
        <family val="1"/>
        <charset val="129"/>
      </rPr>
      <t xml:space="preserve">,
  </t>
    </r>
    <r>
      <rPr>
        <sz val="9"/>
        <color rgb="FF000000"/>
        <rFont val="굴림"/>
        <family val="3"/>
        <charset val="129"/>
      </rPr>
      <t xml:space="preserve">기타외곽시설 </t>
    </r>
    <r>
      <rPr>
        <sz val="9"/>
        <color rgb="FF000000"/>
        <rFont val="한컴바탕"/>
        <family val="1"/>
        <charset val="129"/>
      </rPr>
      <t>: 1.0</t>
    </r>
  </si>
  <si>
    <r>
      <t>작업분류체계 및 사업번호체계 관리</t>
    </r>
    <r>
      <rPr>
        <sz val="9"/>
        <color rgb="FF000000"/>
        <rFont val="한컴바탕"/>
        <family val="1"/>
        <charset val="129"/>
      </rPr>
      <t xml:space="preserve">, </t>
    </r>
    <r>
      <rPr>
        <sz val="9"/>
        <color rgb="FF000000"/>
        <rFont val="굴림"/>
        <family val="3"/>
        <charset val="129"/>
      </rPr>
      <t>사업정보축적ㆍ관리</t>
    </r>
  </si>
  <si>
    <t>3. 상주 건설사업관리기술자 등급별 투입 조정</t>
  </si>
  <si>
    <t xml:space="preserve"> 1) 투입인원수 산정기준에 따른 투입인원수 산정</t>
  </si>
  <si>
    <t>승합차 2000cc 이하 적용(싼타페2.0)</t>
  </si>
  <si>
    <t>시공전 단계
(총공사비 2,000억원 이하)</t>
  </si>
  <si>
    <t>시설물의 인수ㆍ인계 계획 검토 및 관련업무 지원</t>
  </si>
  <si>
    <r>
      <t>⑤</t>
    </r>
    <r>
      <rPr>
        <sz val="9"/>
        <color rgb="FF000000"/>
        <rFont val="한컴바탕"/>
        <family val="1"/>
        <charset val="129"/>
      </rPr>
      <t>(</t>
    </r>
    <r>
      <rPr>
        <sz val="9"/>
        <color rgb="FF000000"/>
        <rFont val="굴림"/>
        <family val="3"/>
        <charset val="129"/>
      </rPr>
      <t>계류시설</t>
    </r>
    <r>
      <rPr>
        <sz val="9"/>
        <color rgb="FF000000"/>
        <rFont val="한컴바탕"/>
        <family val="1"/>
        <charset val="129"/>
      </rPr>
      <t xml:space="preserve">) </t>
    </r>
    <r>
      <rPr>
        <sz val="9"/>
        <color rgb="FF000000"/>
        <rFont val="굴림"/>
        <family val="3"/>
        <charset val="129"/>
      </rPr>
      <t>말뚝식</t>
    </r>
    <r>
      <rPr>
        <sz val="9"/>
        <color rgb="FF000000"/>
        <rFont val="한컴바탕"/>
        <family val="1"/>
        <charset val="129"/>
      </rPr>
      <t xml:space="preserve">, </t>
    </r>
    <r>
      <rPr>
        <sz val="9"/>
        <color rgb="FF000000"/>
        <rFont val="굴림"/>
        <family val="3"/>
        <charset val="129"/>
      </rPr>
      <t xml:space="preserve">원유부이 </t>
    </r>
    <r>
      <rPr>
        <sz val="9"/>
        <color rgb="FF000000"/>
        <rFont val="한컴바탕"/>
        <family val="1"/>
        <charset val="129"/>
      </rPr>
      <t xml:space="preserve">: 1.2 </t>
    </r>
  </si>
  <si>
    <t>◎ 용 역 금 액</t>
  </si>
  <si>
    <t>(금액은 VAT제외)</t>
  </si>
  <si>
    <t>기술지원 기술자</t>
  </si>
  <si>
    <t>승합차 or 승용차</t>
  </si>
  <si>
    <t>다) 현지 차량운행비</t>
  </si>
  <si>
    <t>- 수식셀 : H3</t>
  </si>
  <si>
    <t>건설사업관리대가</t>
  </si>
  <si>
    <t>유:1, 무:0</t>
  </si>
  <si>
    <t>설
계
전
단
계</t>
  </si>
  <si>
    <t>실
시
설
계
단
계</t>
  </si>
  <si>
    <t>○ 해당용역 유무</t>
  </si>
  <si>
    <t>시
공
후
단
계</t>
  </si>
  <si>
    <t>구매 조달 단계</t>
  </si>
  <si>
    <t>기
본
설
계
단
계</t>
  </si>
  <si>
    <t>업 무 분 류 체 계</t>
  </si>
  <si>
    <t>실시설계용역성과검토</t>
  </si>
  <si>
    <t xml:space="preserve"> 2) 보정계수</t>
  </si>
  <si>
    <t>투입인원수
(인·일)</t>
  </si>
  <si>
    <t xml:space="preserve"> 3) 공사난이도</t>
  </si>
  <si>
    <t>상주건설사업관리기술자</t>
  </si>
  <si>
    <t>110%~120%</t>
  </si>
  <si>
    <t>품질시험 및 성과검토</t>
  </si>
  <si>
    <t>기본설계용역성과검토</t>
  </si>
  <si>
    <t>관리기준공정계획수립</t>
  </si>
  <si>
    <t>하도급타당성검토</t>
  </si>
  <si>
    <t>지급자재조달지원</t>
  </si>
  <si>
    <t>건설기술용역업체 선정</t>
  </si>
  <si>
    <t>기술검토 및 교육</t>
  </si>
  <si>
    <t xml:space="preserve">건설사업관리용역비 </t>
  </si>
  <si>
    <t>클레임 사전분석</t>
  </si>
  <si>
    <t>1부당 제본료  :</t>
  </si>
  <si>
    <t xml:space="preserve">공제가입기간 : </t>
  </si>
  <si>
    <t>부가세(10%)</t>
  </si>
  <si>
    <t>마) 도서 인쇄비</t>
  </si>
  <si>
    <t>원(1+2+3+4)</t>
  </si>
  <si>
    <t>최 종 보 고 서</t>
  </si>
  <si>
    <t>해당
용역
유무</t>
  </si>
  <si>
    <t>시공자 선정계획수립</t>
  </si>
  <si>
    <r>
      <t xml:space="preserve">①동해 </t>
    </r>
    <r>
      <rPr>
        <sz val="9"/>
        <color rgb="FF000000"/>
        <rFont val="한컴바탕"/>
        <family val="1"/>
        <charset val="129"/>
      </rPr>
      <t xml:space="preserve">: 1.2 </t>
    </r>
    <r>
      <rPr>
        <sz val="9"/>
        <color rgb="FF000000"/>
        <rFont val="굴림"/>
        <family val="3"/>
        <charset val="129"/>
      </rPr>
      <t xml:space="preserve">②서해 </t>
    </r>
    <r>
      <rPr>
        <sz val="9"/>
        <color rgb="FF000000"/>
        <rFont val="한컴바탕"/>
        <family val="1"/>
        <charset val="129"/>
      </rPr>
      <t xml:space="preserve">: 1.2 </t>
    </r>
    <r>
      <rPr>
        <sz val="9"/>
        <color rgb="FF000000"/>
        <rFont val="굴림"/>
        <family val="3"/>
        <charset val="129"/>
      </rPr>
      <t xml:space="preserve">③남해 </t>
    </r>
    <r>
      <rPr>
        <sz val="9"/>
        <color rgb="FF000000"/>
        <rFont val="한컴바탕"/>
        <family val="1"/>
        <charset val="129"/>
      </rPr>
      <t xml:space="preserve">: 1.0 </t>
    </r>
    <r>
      <rPr>
        <sz val="9"/>
        <color rgb="FF000000"/>
        <rFont val="굴림"/>
        <family val="3"/>
        <charset val="129"/>
      </rPr>
      <t>④기타 도서지역</t>
    </r>
    <r>
      <rPr>
        <sz val="9"/>
        <color rgb="FF000000"/>
        <rFont val="한컴바탕"/>
        <family val="1"/>
        <charset val="129"/>
      </rPr>
      <t>(</t>
    </r>
    <r>
      <rPr>
        <sz val="9"/>
        <color rgb="FF000000"/>
        <rFont val="굴림"/>
        <family val="3"/>
        <charset val="129"/>
      </rPr>
      <t>제주도 제외</t>
    </r>
    <r>
      <rPr>
        <sz val="9"/>
        <color rgb="FF000000"/>
        <rFont val="한컴바탕"/>
        <family val="1"/>
        <charset val="129"/>
      </rPr>
      <t>) : 1.4</t>
    </r>
  </si>
  <si>
    <t>제 경 비</t>
  </si>
  <si>
    <t>(VAT제외)</t>
  </si>
  <si>
    <t>제 본 비</t>
  </si>
  <si>
    <t>현지차량</t>
  </si>
  <si>
    <t>현장보조요원</t>
  </si>
  <si>
    <t>월간보고서</t>
  </si>
  <si>
    <t>승합차 적용</t>
  </si>
  <si>
    <t>경   유</t>
  </si>
  <si>
    <t>승용차 적용</t>
  </si>
  <si>
    <t>과업착수준비</t>
  </si>
  <si>
    <t>보정계수</t>
  </si>
  <si>
    <t>입찰업무지원</t>
  </si>
  <si>
    <t>공사년수</t>
  </si>
  <si>
    <t>보통의 공종</t>
  </si>
  <si>
    <t>시공후 단계</t>
  </si>
  <si>
    <t>공사일수</t>
  </si>
  <si>
    <t>b.지역</t>
  </si>
  <si>
    <t>초급기술자</t>
  </si>
  <si>
    <t>기술지원기술자</t>
  </si>
  <si>
    <t>공사착수</t>
  </si>
  <si>
    <t>계약업무지원</t>
  </si>
  <si>
    <t>원  ×</t>
  </si>
  <si>
    <t>차   종</t>
  </si>
  <si>
    <t>현장사무실</t>
  </si>
  <si>
    <t>준공검사</t>
  </si>
  <si>
    <t>가격(원/L)</t>
  </si>
  <si>
    <t>현장운영경비</t>
  </si>
  <si>
    <t>용역개월</t>
  </si>
  <si>
    <t>(적용)</t>
  </si>
  <si>
    <t>손료계수</t>
  </si>
  <si>
    <t>사무실운영비</t>
  </si>
  <si>
    <t>시공 단계</t>
  </si>
  <si>
    <t>단순한 공종</t>
  </si>
  <si>
    <t>상주 기술자</t>
  </si>
  <si>
    <t>등  급</t>
  </si>
  <si>
    <t>적   용</t>
  </si>
  <si>
    <t>시공외 단계</t>
  </si>
  <si>
    <t>기 본 업 무</t>
  </si>
  <si>
    <t>환경관리</t>
  </si>
  <si>
    <t>구매조달 단계</t>
  </si>
  <si>
    <t>공사비(억원)</t>
  </si>
  <si>
    <t>보정계수값</t>
  </si>
  <si>
    <t>복잡한 공종</t>
  </si>
  <si>
    <t>공사개월</t>
  </si>
  <si>
    <t>○ 입력변수</t>
  </si>
  <si>
    <t>보정
계수</t>
  </si>
  <si>
    <t>공 사 비</t>
  </si>
  <si>
    <t>입력값
산정</t>
  </si>
  <si>
    <t>고급기술자</t>
  </si>
  <si>
    <t>c.수심</t>
  </si>
  <si>
    <t>일 임금액</t>
  </si>
  <si>
    <t>일(환산일수)</t>
  </si>
  <si>
    <t>공사
난이도</t>
  </si>
  <si>
    <t>기본설계 단계</t>
  </si>
  <si>
    <t>특급기술자</t>
  </si>
  <si>
    <t>공사 낙찰률</t>
  </si>
  <si>
    <t>내     용</t>
  </si>
  <si>
    <t>구    분</t>
  </si>
  <si>
    <t>실시설계 단계</t>
  </si>
  <si>
    <t>기성검사 횟수</t>
  </si>
  <si>
    <t>난</t>
  </si>
  <si>
    <t>수량</t>
  </si>
  <si>
    <t>입력값</t>
  </si>
  <si>
    <t>이</t>
  </si>
  <si>
    <t>도</t>
  </si>
  <si>
    <t>고급</t>
  </si>
  <si>
    <t>분야</t>
  </si>
  <si>
    <t>항 목</t>
  </si>
  <si>
    <t>제경비</t>
  </si>
  <si>
    <t>기술료</t>
  </si>
  <si>
    <t>소계</t>
  </si>
  <si>
    <t>단계</t>
  </si>
  <si>
    <t>◇</t>
  </si>
  <si>
    <t>개월(</t>
  </si>
  <si>
    <t>× (</t>
  </si>
  <si>
    <t>c</t>
  </si>
  <si>
    <t>검산</t>
  </si>
  <si>
    <t>원/월</t>
  </si>
  <si>
    <t xml:space="preserve">○ </t>
  </si>
  <si>
    <t>인·일</t>
  </si>
  <si>
    <t>인·월</t>
  </si>
  <si>
    <t>소 계</t>
  </si>
  <si>
    <t xml:space="preserve">  계</t>
  </si>
  <si>
    <t>승용차</t>
  </si>
  <si>
    <t>원/ℓ</t>
  </si>
  <si>
    <t>원/일</t>
  </si>
  <si>
    <t>1면</t>
  </si>
  <si>
    <t>1부당</t>
  </si>
  <si>
    <t>구 분</t>
  </si>
  <si>
    <t>비고</t>
  </si>
  <si>
    <t>승합차</t>
  </si>
  <si>
    <t>-7</t>
  </si>
  <si>
    <t>ℓ/일</t>
  </si>
  <si>
    <t>이하</t>
  </si>
  <si>
    <t>환산비</t>
  </si>
  <si>
    <t>http://www.g2b.go.kr/pt/menu/selectSubFrame.do?framesrc=/pt/menu/framePrice.do?url=http://www.g2b.go.kr/ci/co/priceGuide.do&amp;menuId=000001</t>
    <phoneticPr fontId="72" type="noConversion"/>
  </si>
  <si>
    <t>견적서</t>
    <phoneticPr fontId="72" type="noConversion"/>
  </si>
  <si>
    <t>승용차 2000cc 이하 적용(아반떼 1.6)</t>
    <phoneticPr fontId="72" type="noConversion"/>
  </si>
  <si>
    <t>석유공사 주유소판매가격</t>
    <phoneticPr fontId="72" type="noConversion"/>
  </si>
  <si>
    <t>기술지원기술자</t>
    <phoneticPr fontId="72" type="noConversion"/>
  </si>
  <si>
    <t>상주건설사업관리기술자</t>
    <phoneticPr fontId="72" type="noConversion"/>
  </si>
  <si>
    <t>부가가치세</t>
    <phoneticPr fontId="72" type="noConversion"/>
  </si>
  <si>
    <t>도급액</t>
    <phoneticPr fontId="72" type="noConversion"/>
  </si>
  <si>
    <t>공급가액</t>
    <phoneticPr fontId="72" type="noConversion"/>
  </si>
  <si>
    <t>손해배상공제료</t>
    <phoneticPr fontId="72" type="noConversion"/>
  </si>
  <si>
    <t>토목</t>
    <phoneticPr fontId="72" type="noConversion"/>
  </si>
  <si>
    <t>4. 건설사업관리기술자수[토목]</t>
    <phoneticPr fontId="72" type="noConversion"/>
  </si>
  <si>
    <t>[적용]</t>
    <phoneticPr fontId="72" type="noConversion"/>
  </si>
  <si>
    <t>승용차</t>
    <phoneticPr fontId="72" type="noConversion"/>
  </si>
  <si>
    <t>단순한 공종</t>
    <phoneticPr fontId="72" type="noConversion"/>
  </si>
  <si>
    <t>http://www.knoc.co.kr/</t>
    <phoneticPr fontId="72" type="noConversion"/>
  </si>
  <si>
    <t xml:space="preserve">  2023년도</t>
    <phoneticPr fontId="72" type="noConversion"/>
  </si>
  <si>
    <t>초급기술자</t>
    <phoneticPr fontId="72" type="noConversion"/>
  </si>
  <si>
    <t>책임</t>
    <phoneticPr fontId="72" type="noConversion"/>
  </si>
  <si>
    <r>
      <rPr>
        <sz val="12"/>
        <color rgb="FF000000"/>
        <rFont val="굴림"/>
        <family val="3"/>
        <charset val="129"/>
      </rPr>
      <t>6</t>
    </r>
    <r>
      <rPr>
        <sz val="12"/>
        <color rgb="FF000000"/>
        <rFont val="굴림"/>
        <family val="3"/>
        <charset val="129"/>
      </rPr>
      <t>.</t>
    </r>
    <phoneticPr fontId="72" type="noConversion"/>
  </si>
  <si>
    <r>
      <rPr>
        <sz val="12"/>
        <color rgb="FF000000"/>
        <rFont val="굴림"/>
        <family val="3"/>
        <charset val="129"/>
      </rPr>
      <t>7</t>
    </r>
    <r>
      <rPr>
        <sz val="12"/>
        <color rgb="FF000000"/>
        <rFont val="굴림"/>
        <family val="3"/>
        <charset val="129"/>
      </rPr>
      <t>.</t>
    </r>
    <phoneticPr fontId="72" type="noConversion"/>
  </si>
  <si>
    <r>
      <rPr>
        <sz val="12"/>
        <color rgb="FF000000"/>
        <rFont val="굴림"/>
        <family val="3"/>
        <charset val="129"/>
      </rPr>
      <t>8</t>
    </r>
    <r>
      <rPr>
        <sz val="12"/>
        <color rgb="FF000000"/>
        <rFont val="굴림"/>
        <family val="3"/>
        <charset val="129"/>
      </rPr>
      <t>.</t>
    </r>
    <phoneticPr fontId="72" type="noConversion"/>
  </si>
  <si>
    <t>9.</t>
    <phoneticPr fontId="72" type="noConversion"/>
  </si>
  <si>
    <t>총 용역비</t>
    <phoneticPr fontId="72" type="noConversion"/>
  </si>
  <si>
    <r>
      <rPr>
        <sz val="12"/>
        <color rgb="FF000000"/>
        <rFont val="굴림"/>
        <family val="3"/>
        <charset val="129"/>
      </rPr>
      <t>5.</t>
    </r>
    <phoneticPr fontId="72" type="noConversion"/>
  </si>
  <si>
    <t>안   전 · 보   건   관   리   비</t>
    <phoneticPr fontId="72" type="noConversion"/>
  </si>
  <si>
    <t>6.</t>
    <phoneticPr fontId="72" type="noConversion"/>
  </si>
  <si>
    <t>5.</t>
    <phoneticPr fontId="72" type="noConversion"/>
  </si>
  <si>
    <t>안전·보건관리비</t>
  </si>
  <si>
    <t>직접인건비</t>
    <phoneticPr fontId="72" type="noConversion"/>
  </si>
  <si>
    <t>%</t>
    <phoneticPr fontId="72" type="noConversion"/>
  </si>
  <si>
    <t>공급가액(1~6)</t>
    <phoneticPr fontId="72" type="noConversion"/>
  </si>
  <si>
    <t>(1회)</t>
    <phoneticPr fontId="72" type="noConversion"/>
  </si>
  <si>
    <t>http://www.spiic.or.kr/(자료실/인쇄기준요금표)</t>
    <phoneticPr fontId="72" type="noConversion"/>
  </si>
  <si>
    <t>울산신항 북방파제 외 5개소 유지보수공사 등
통합건설사업관리용역 설계서</t>
    <phoneticPr fontId="72" type="noConversion"/>
  </si>
  <si>
    <t>기본설계단계의 기술자문회의 운영 및 관리, 지원</t>
    <phoneticPr fontId="72" type="noConversion"/>
  </si>
  <si>
    <t>실시설계단계의 기술자문회의 운영 및 관리, 지원</t>
    <phoneticPr fontId="72" type="noConversion"/>
  </si>
  <si>
    <t>시공성과확인 및 검측업무</t>
    <phoneticPr fontId="72" type="noConversion"/>
  </si>
  <si>
    <r>
      <t xml:space="preserve">①준설 및 매립 : 0.7    ②배후부지 : 0.7
③(계류시설)일반 및 기타부두, 물양장, </t>
    </r>
    <r>
      <rPr>
        <b/>
        <sz val="12"/>
        <color rgb="FF000000"/>
        <rFont val="맑은 고딕"/>
        <family val="3"/>
        <charset val="129"/>
      </rPr>
      <t>(외곽시설) 호안, 방파제, 가호안, 기타 외곽시설 : 1.0</t>
    </r>
    <r>
      <rPr>
        <sz val="12"/>
        <color rgb="FF000000"/>
        <rFont val="맑은 고딕"/>
        <family val="3"/>
        <charset val="129"/>
      </rPr>
      <t xml:space="preserve">
④(계류시설, 전문부두) 컨테이너, 자동차, 여객 : 1.0
⑤(계류시설) 말뚝식, 원유부이 : 1.2
⑥(계류시설) 부잔교, 마리나, (외곽시설) 갑문, 수문 : 1.2</t>
    </r>
    <phoneticPr fontId="72" type="noConversion"/>
  </si>
  <si>
    <r>
      <rPr>
        <b/>
        <sz val="12"/>
        <color rgb="FF000000"/>
        <rFont val="맑은 고딕"/>
        <family val="3"/>
        <charset val="129"/>
      </rPr>
      <t>① 동해 : 1.2</t>
    </r>
    <r>
      <rPr>
        <sz val="12"/>
        <color rgb="FF000000"/>
        <rFont val="맑은 고딕"/>
        <family val="3"/>
        <charset val="129"/>
      </rPr>
      <t>, ② 서해 : 1.2, ③ 남해 : 1.0
④ 기타 도서지역(제주도 제외) : 1.4</t>
    </r>
    <phoneticPr fontId="72" type="noConversion"/>
  </si>
  <si>
    <r>
      <rPr>
        <b/>
        <sz val="12"/>
        <color rgb="FF000000"/>
        <rFont val="맑은 고딕"/>
        <family val="3"/>
        <charset val="129"/>
      </rPr>
      <t>① 5m이하 : 0.8</t>
    </r>
    <r>
      <rPr>
        <sz val="12"/>
        <color rgb="FF000000"/>
        <rFont val="맑은 고딕"/>
        <family val="3"/>
        <charset val="129"/>
      </rPr>
      <t>, ② 5m 초과~20m 이하 1.0, ③ 20m 초과 : 1.2</t>
    </r>
    <phoneticPr fontId="72" type="noConversion"/>
  </si>
  <si>
    <t>시공 단계
(50억원이하)</t>
    <phoneticPr fontId="72" type="noConversion"/>
  </si>
  <si>
    <t xml:space="preserve"> - 해당 공사금액 평균건설사업관리기간 산정(직선보간법) : 산식 걸기가 복잡해서 직접 계산했습니다.</t>
    <phoneticPr fontId="72" type="noConversion"/>
  </si>
  <si>
    <t>○  용 역 명 : 울산신항 북방파제 외 5개소 유지보수공사 등 통합건설사업관리용역</t>
    <phoneticPr fontId="72" type="noConversion"/>
  </si>
  <si>
    <t>시공외 단계 합계(인·일)</t>
    <phoneticPr fontId="72" type="noConversion"/>
  </si>
  <si>
    <t>/ 0.90</t>
    <phoneticPr fontId="72" type="noConversion"/>
  </si>
  <si>
    <t>보조요원 1인</t>
    <phoneticPr fontId="72" type="noConversion"/>
  </si>
  <si>
    <t>건설사업관리기술인 노임가격('26.01.07)</t>
    <phoneticPr fontId="72" type="noConversion"/>
  </si>
  <si>
    <t>특급</t>
    <phoneticPr fontId="72" type="noConversion"/>
  </si>
  <si>
    <t>고급</t>
    <phoneticPr fontId="72" type="noConversion"/>
  </si>
  <si>
    <t>일임금액(원)</t>
    <phoneticPr fontId="72" type="noConversion"/>
  </si>
  <si>
    <t>환산비(고급=1)</t>
    <phoneticPr fontId="72" type="noConversion"/>
  </si>
  <si>
    <t>중급</t>
    <phoneticPr fontId="72" type="noConversion"/>
  </si>
  <si>
    <t>초급</t>
    <phoneticPr fontId="72" type="noConversion"/>
  </si>
  <si>
    <t>대한건설협회 2026년 상반기</t>
    <phoneticPr fontId="72" type="noConversion"/>
  </si>
  <si>
    <t>건설사업관리기술자 노임단가(2026년)</t>
    <phoneticPr fontId="72" type="noConversion"/>
  </si>
  <si>
    <t>울산</t>
    <phoneticPr fontId="72" type="noConversion"/>
  </si>
  <si>
    <t>남구</t>
    <phoneticPr fontId="72" type="noConversion"/>
  </si>
  <si>
    <t>동구</t>
    <phoneticPr fontId="72" type="noConversion"/>
  </si>
  <si>
    <t>북구</t>
    <phoneticPr fontId="72" type="noConversion"/>
  </si>
  <si>
    <t>울주군</t>
    <phoneticPr fontId="72" type="noConversion"/>
  </si>
  <si>
    <t>중구</t>
    <phoneticPr fontId="72" type="noConversion"/>
  </si>
  <si>
    <t>고급</t>
    <phoneticPr fontId="72" type="noConversion"/>
  </si>
  <si>
    <t>보통</t>
    <phoneticPr fontId="72" type="noConversion"/>
  </si>
  <si>
    <t>자동차경유</t>
    <phoneticPr fontId="72" type="noConversion"/>
  </si>
  <si>
    <t>실내등유</t>
    <phoneticPr fontId="72" type="noConversion"/>
  </si>
  <si>
    <r>
      <t>*현지 차량(월간 거래가격 / 차량</t>
    </r>
    <r>
      <rPr>
        <b/>
        <sz val="11"/>
        <color rgb="FFFF0000"/>
        <rFont val="굴림"/>
        <family val="3"/>
        <charset val="129"/>
      </rPr>
      <t xml:space="preserve"> </t>
    </r>
    <r>
      <rPr>
        <b/>
        <sz val="11"/>
        <color rgb="FFC00000"/>
        <rFont val="굴림"/>
        <family val="3"/>
        <charset val="129"/>
      </rPr>
      <t>2025년 12월</t>
    </r>
    <r>
      <rPr>
        <b/>
        <sz val="11"/>
        <color rgb="FF000000"/>
        <rFont val="굴림"/>
        <family val="3"/>
        <charset val="129"/>
      </rPr>
      <t>)</t>
    </r>
    <phoneticPr fontId="72" type="noConversion"/>
  </si>
  <si>
    <t>용역명 : 울산신항 북항 방파호안 외 5개소 유지보수공사 등 통합건설사업관리용역</t>
    <phoneticPr fontId="72" type="noConversion"/>
  </si>
  <si>
    <t>고급기술자 월 임금액(월 20.3일)</t>
    <phoneticPr fontId="72" type="noConversion"/>
  </si>
  <si>
    <t>(6회)</t>
    <phoneticPr fontId="72" type="noConversion"/>
  </si>
  <si>
    <t>[업무총괄, 안전관리 전담]</t>
    <phoneticPr fontId="72" type="noConversion"/>
  </si>
  <si>
    <t>공사난이도 = 0.011*총공사비*(1-0.0025*총공사비)+(건설사업관리기간보정계수+(0.1*구조물비중)+0.2</t>
    <phoneticPr fontId="72" type="noConversion"/>
  </si>
  <si>
    <t>(2026년 03월 기준)</t>
    <phoneticPr fontId="72" type="noConversion"/>
  </si>
  <si>
    <t>중급기술자</t>
    <phoneticPr fontId="72" type="noConversion"/>
  </si>
  <si>
    <t>2. 건설사업관리기술자수(건설엔지니어링 대가기준 제7조 ①항에 의거)</t>
    <phoneticPr fontId="72" type="noConversion"/>
  </si>
  <si>
    <t>울산신항 북방파제 외 5개소 유지보수공사</t>
    <phoneticPr fontId="7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</si>
</sst>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1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-* #,##0.0_-;\-* #,##0.0_-;_-* &quot;-&quot;_-;_-@_-"/>
    <numFmt numFmtId="178" formatCode="_ * #,##0.000_ ;_ * \-#,##0.000_ ;_ * &quot;-&quot;_ ;_ @_ "/>
    <numFmt numFmtId="179" formatCode="0.0000%"/>
    <numFmt numFmtId="180" formatCode="##\ &quot;인·월&quot;"/>
    <numFmt numFmtId="181" formatCode="##\ &quot;개월&quot;"/>
    <numFmt numFmtId="182" formatCode="&quot;전체공사 &quot;\ ###&quot;억원을 보통공종으로 설계(부가세제외)&quot;"/>
    <numFmt numFmtId="183" formatCode="##\ &quot;억원&quot;"/>
    <numFmt numFmtId="184" formatCode="0.00_ "/>
    <numFmt numFmtId="185" formatCode="0_ "/>
    <numFmt numFmtId="186" formatCode="_ * #,##0.00_ ;_ * \-#,##0.00_ ;_ * &quot;-&quot;??_ ;_ @_ "/>
    <numFmt numFmtId="187" formatCode="#,##0;&quot;△&quot;#,##0"/>
    <numFmt numFmtId="188" formatCode="&quot;(&quot;#0.0&quot;)&quot;"/>
    <numFmt numFmtId="189" formatCode="&quot;₩&quot;#,##0;&quot;₩&quot;&quot;₩&quot;\-#,##0"/>
    <numFmt numFmtId="190" formatCode="0.0_ "/>
    <numFmt numFmtId="191" formatCode="##.0\ &quot;개월&quot;"/>
    <numFmt numFmtId="192" formatCode="0.000%"/>
    <numFmt numFmtId="193" formatCode="0.000_ "/>
    <numFmt numFmtId="194" formatCode="#\ &quot;인&quot;"/>
    <numFmt numFmtId="195" formatCode="###,###,###\ &quot;원&quot;"/>
    <numFmt numFmtId="196" formatCode="###\ &quot;면&quot;"/>
    <numFmt numFmtId="197" formatCode="###,###,###\ &quot;)&quot;"/>
    <numFmt numFmtId="198" formatCode="&quot;(&quot;\ ###,###,###"/>
    <numFmt numFmtId="199" formatCode="###,###,###"/>
    <numFmt numFmtId="200" formatCode="#,##0_ "/>
    <numFmt numFmtId="201" formatCode="&quot;(&quot;#\ &quot;회)&quot;"/>
    <numFmt numFmtId="202" formatCode="#,##0.0_ "/>
    <numFmt numFmtId="203" formatCode="0.000"/>
    <numFmt numFmtId="204" formatCode="0&quot;원&quot;&quot;,&quot;"/>
    <numFmt numFmtId="205" formatCode="_-* #,##0.00_-;\-* #,##0.00_-;_-* &quot;-&quot;_-;_-@_-"/>
    <numFmt numFmtId="206" formatCode="#,##0&quot;원&quot;"/>
    <numFmt numFmtId="207" formatCode="0_);[Red]\(0\)"/>
    <numFmt numFmtId="208" formatCode="#,##0_);[Red]\(#,##0\)"/>
    <numFmt numFmtId="209" formatCode="General\ &quot;(&quot;"/>
    <numFmt numFmtId="210" formatCode="#,##0.000_ "/>
    <numFmt numFmtId="211" formatCode="&quot;{ ( &quot;###,###&quot; × 16/12 × 22 ) + &quot;"/>
    <numFmt numFmtId="212" formatCode="&quot;( &quot;###,###&quot; × 16/12 × 1/12 × 22 ) }&quot;"/>
    <numFmt numFmtId="213" formatCode="0.000%\ \ &quot;+&quot;"/>
    <numFmt numFmtId="214" formatCode="0.000%\ \ &quot;×&quot;"/>
    <numFmt numFmtId="215" formatCode="&quot;/&quot;\ 0\ &quot;)&quot;"/>
    <numFmt numFmtId="216" formatCode="###,###,###\ &quot;원 )&quot;"/>
    <numFmt numFmtId="217" formatCode="&quot;(&quot;#&quot;회)&quot;"/>
    <numFmt numFmtId="218" formatCode="###,###\ &quot;일 )&quot;"/>
    <numFmt numFmtId="219" formatCode="&quot;(보통인부 &quot;###,###\ &quot;원/일 단가 적용)&quot;"/>
    <numFmt numFmtId="220" formatCode="0\ &quot;대&quot;"/>
    <numFmt numFmtId="221" formatCode="0.0"/>
    <numFmt numFmtId="222" formatCode="#,##0.00_ "/>
    <numFmt numFmtId="223" formatCode="#\ &quot;억원&quot;"/>
    <numFmt numFmtId="224" formatCode="##&quot;개월&quot;"/>
    <numFmt numFmtId="225" formatCode="0.0000"/>
    <numFmt numFmtId="226" formatCode="#,##0.0_);[Red]\(#,##0.0\)"/>
    <numFmt numFmtId="227" formatCode="0.0000_ "/>
    <numFmt numFmtId="228" formatCode="0.00_);[Red]\(0.00\)"/>
    <numFmt numFmtId="229" formatCode="&quot;상주기술자 직접인건비의 &quot;00%"/>
    <numFmt numFmtId="230" formatCode="&quot;기술지원기술자 직접인건비의 &quot;00%"/>
    <numFmt numFmtId="231" formatCode="&quot;(직접인건비+제경비)의 &quot;00%"/>
    <numFmt numFmtId="232" formatCode="#,##0\ &quot;HR&quot;"/>
    <numFmt numFmtId="233" formatCode="###,###\ &quot;원/월&quot;"/>
    <numFmt numFmtId="234" formatCode="#,##0_ ;[Red]\-#,##0\ "/>
    <numFmt numFmtId="235" formatCode="#,##0.0_ ;[Red]\-#,##0.0\ "/>
    <numFmt numFmtId="236" formatCode="###,###,###\ &quot;원/인·월&quot;"/>
    <numFmt numFmtId="237" formatCode="###.#0\ &quot;인·월&quot;"/>
    <numFmt numFmtId="238" formatCode="##.00\ &quot;개월&quot;"/>
    <numFmt numFmtId="239" formatCode="&quot;/&quot;0.00"/>
    <numFmt numFmtId="240" formatCode="_(* #,##0.00_);_(* \(#,##0.00\);_(* &quot;-&quot;??_);_(@_)"/>
    <numFmt numFmtId="241" formatCode="&quot;상주인원&quot;0.00&quot;인·월&quot;"/>
    <numFmt numFmtId="242" formatCode="&quot;=&quot;0.00&quot;인·월&quot;"/>
    <numFmt numFmtId="243" formatCode="0,000\ \ \ &quot;×&quot;"/>
    <numFmt numFmtId="244" formatCode="_ * #,##0.0_ ;_ * \-#,##0.0_ ;_ * &quot;-&quot;_ ;_ @_ "/>
  </numFmts>
  <fonts count="82" x14ac:knownFonts="1">
    <font>
      <sz val="12"/>
      <color rgb="FF000000"/>
      <name val="굴림"/>
    </font>
    <font>
      <sz val="12"/>
      <color rgb="FF000000"/>
      <name val="굴림"/>
      <family val="3"/>
      <charset val="129"/>
    </font>
    <font>
      <sz val="12"/>
      <color rgb="FF000000"/>
      <name val="바탕체"/>
      <family val="1"/>
      <charset val="129"/>
    </font>
    <font>
      <u/>
      <sz val="11"/>
      <color rgb="FF800080"/>
      <name val="돋움"/>
      <family val="3"/>
      <charset val="129"/>
    </font>
    <font>
      <sz val="12"/>
      <color rgb="FF000000"/>
      <name val="한컴바탕"/>
      <family val="1"/>
      <charset val="129"/>
    </font>
    <font>
      <sz val="10"/>
      <color rgb="FF000000"/>
      <name val="돋움체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u/>
      <sz val="12"/>
      <color rgb="FF0000FF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sz val="13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sz val="12"/>
      <color rgb="FF000000"/>
      <name val="바탕"/>
      <family val="1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b/>
      <sz val="22"/>
      <color rgb="FFFF0000"/>
      <name val="굴림체"/>
      <family val="3"/>
      <charset val="129"/>
    </font>
    <font>
      <vertAlign val="superscript"/>
      <sz val="11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u/>
      <sz val="12"/>
      <color rgb="FF000000"/>
      <name val="맑은 고딕"/>
      <family val="3"/>
      <charset val="129"/>
    </font>
    <font>
      <sz val="12"/>
      <color rgb="FF000000"/>
      <name val="Verdana"/>
      <family val="2"/>
    </font>
    <font>
      <b/>
      <sz val="14"/>
      <color rgb="FFFF0000"/>
      <name val="맑은 고딕"/>
      <family val="3"/>
      <charset val="129"/>
    </font>
    <font>
      <b/>
      <u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u/>
      <sz val="22"/>
      <color rgb="FF000000"/>
      <name val="맑은 고딕"/>
      <family val="3"/>
      <charset val="129"/>
    </font>
    <font>
      <sz val="12"/>
      <color rgb="FFFF0000"/>
      <name val="굴림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color rgb="FF7030A0"/>
      <name val="맑은 고딕"/>
      <family val="3"/>
      <charset val="129"/>
    </font>
    <font>
      <b/>
      <sz val="12"/>
      <color rgb="FF376092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</font>
    <font>
      <b/>
      <u/>
      <sz val="11"/>
      <color rgb="FF000000"/>
      <name val="맑은 고딕"/>
      <family val="3"/>
      <charset val="129"/>
    </font>
    <font>
      <sz val="10"/>
      <color rgb="FFFF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12"/>
      <color rgb="FF7030A0"/>
      <name val="바탕체"/>
      <family val="1"/>
      <charset val="129"/>
    </font>
    <font>
      <b/>
      <sz val="11"/>
      <color rgb="FFC00000"/>
      <name val="굴림"/>
      <family val="3"/>
      <charset val="129"/>
    </font>
    <font>
      <b/>
      <sz val="12"/>
      <color rgb="FFC00000"/>
      <name val="굴림"/>
      <family val="3"/>
      <charset val="129"/>
    </font>
    <font>
      <sz val="6"/>
      <color rgb="FF000000"/>
      <name val="굴림"/>
      <family val="3"/>
      <charset val="129"/>
    </font>
    <font>
      <sz val="6"/>
      <color rgb="FF000000"/>
      <name val="맑은 고딕"/>
      <family val="3"/>
      <charset val="129"/>
    </font>
    <font>
      <sz val="5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b/>
      <sz val="10"/>
      <color rgb="FFFF0000"/>
      <name val="맑은 고딕"/>
      <family val="3"/>
      <charset val="129"/>
    </font>
    <font>
      <b/>
      <sz val="16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5"/>
      <color rgb="FF000000"/>
      <name val="굴림체"/>
      <family val="3"/>
      <charset val="129"/>
    </font>
    <font>
      <sz val="11"/>
      <color rgb="FFFFFFFF"/>
      <name val="굴림"/>
      <family val="3"/>
      <charset val="129"/>
    </font>
    <font>
      <b/>
      <sz val="11"/>
      <color rgb="FFFFFFFF"/>
      <name val="굴림"/>
      <family val="3"/>
      <charset val="129"/>
    </font>
    <font>
      <b/>
      <sz val="22"/>
      <color rgb="FF000000"/>
      <name val="굴림체"/>
      <family val="3"/>
      <charset val="129"/>
    </font>
    <font>
      <b/>
      <sz val="11"/>
      <color rgb="FFFF0000"/>
      <name val="굴림"/>
      <family val="3"/>
      <charset val="129"/>
    </font>
    <font>
      <sz val="11"/>
      <color rgb="FFC00000"/>
      <name val="굴림"/>
      <family val="3"/>
      <charset val="129"/>
    </font>
    <font>
      <sz val="11"/>
      <color rgb="FFFF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sz val="12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indexed="8"/>
      <name val="Arial"/>
      <family val="2"/>
    </font>
    <font>
      <b/>
      <sz val="13"/>
      <color rgb="FF000000"/>
      <name val="굴림체"/>
      <family val="3"/>
      <charset val="129"/>
    </font>
    <font>
      <sz val="9"/>
      <color theme="1"/>
      <name val="굴림"/>
      <family val="3"/>
      <charset val="129"/>
    </font>
    <font>
      <b/>
      <sz val="20"/>
      <color rgb="FF000000"/>
      <name val="굴림체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color rgb="FFFF0000"/>
      <name val="HY신명조"/>
      <family val="1"/>
      <charset val="129"/>
    </font>
    <font>
      <b/>
      <sz val="14"/>
      <color theme="1"/>
      <name val="맑은 고딕"/>
      <family val="3"/>
      <charset val="129"/>
    </font>
    <font>
      <sz val="9"/>
      <color theme="1"/>
      <name val="한컴바탕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AFFE1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E1E4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FFDDDF"/>
        <bgColor indexed="64"/>
      </patternFill>
    </fill>
  </fills>
  <borders count="10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/>
    <xf numFmtId="0" fontId="3" fillId="0" borderId="0">
      <alignment vertical="top"/>
      <protection locked="0"/>
    </xf>
    <xf numFmtId="9" fontId="71" fillId="0" borderId="0"/>
    <xf numFmtId="0" fontId="4" fillId="0" borderId="0"/>
    <xf numFmtId="41" fontId="71" fillId="0" borderId="0"/>
    <xf numFmtId="176" fontId="5" fillId="0" borderId="0"/>
    <xf numFmtId="176" fontId="6" fillId="0" borderId="0"/>
    <xf numFmtId="43" fontId="7" fillId="0" borderId="0"/>
    <xf numFmtId="0" fontId="5" fillId="0" borderId="0"/>
    <xf numFmtId="0" fontId="7" fillId="0" borderId="0"/>
    <xf numFmtId="0" fontId="71" fillId="0" borderId="0">
      <alignment vertical="center"/>
    </xf>
    <xf numFmtId="176" fontId="8" fillId="0" borderId="0"/>
    <xf numFmtId="186" fontId="8" fillId="0" borderId="0"/>
    <xf numFmtId="189" fontId="7" fillId="0" borderId="0"/>
    <xf numFmtId="188" fontId="8" fillId="0" borderId="0"/>
    <xf numFmtId="38" fontId="9" fillId="2" borderId="0"/>
    <xf numFmtId="0" fontId="10" fillId="0" borderId="1">
      <alignment horizontal="left" vertical="center"/>
    </xf>
    <xf numFmtId="0" fontId="10" fillId="0" borderId="2">
      <alignment horizontal="left" vertical="center"/>
    </xf>
    <xf numFmtId="10" fontId="9" fillId="3" borderId="3"/>
    <xf numFmtId="0" fontId="2" fillId="0" borderId="0"/>
    <xf numFmtId="187" fontId="7" fillId="0" borderId="0"/>
    <xf numFmtId="0" fontId="8" fillId="0" borderId="0"/>
    <xf numFmtId="10" fontId="8" fillId="0" borderId="0"/>
    <xf numFmtId="0" fontId="11" fillId="0" borderId="0">
      <alignment vertical="center"/>
    </xf>
    <xf numFmtId="0" fontId="12" fillId="0" borderId="0">
      <alignment vertical="center"/>
    </xf>
    <xf numFmtId="41" fontId="12" fillId="0" borderId="0">
      <alignment vertical="center"/>
    </xf>
    <xf numFmtId="9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12" fillId="0" borderId="0">
      <alignment vertical="center"/>
    </xf>
    <xf numFmtId="9" fontId="7" fillId="0" borderId="0"/>
    <xf numFmtId="41" fontId="12" fillId="0" borderId="0">
      <alignment vertical="center"/>
    </xf>
    <xf numFmtId="0" fontId="7" fillId="0" borderId="0"/>
    <xf numFmtId="0" fontId="7" fillId="0" borderId="0"/>
    <xf numFmtId="41" fontId="12" fillId="0" borderId="0">
      <alignment vertical="center"/>
    </xf>
    <xf numFmtId="41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3" fillId="0" borderId="0"/>
    <xf numFmtId="240" fontId="73" fillId="0" borderId="0"/>
  </cellStyleXfs>
  <cellXfs count="814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0" fillId="0" borderId="0" xfId="0" applyAlignment="1">
      <alignment horizontal="right"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185" fontId="13" fillId="0" borderId="0" xfId="0" applyNumberFormat="1" applyFont="1">
      <alignment vertical="center"/>
    </xf>
    <xf numFmtId="9" fontId="13" fillId="0" borderId="0" xfId="3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5" applyNumberFormat="1" applyFont="1" applyAlignment="1">
      <alignment vertical="center"/>
    </xf>
    <xf numFmtId="41" fontId="17" fillId="0" borderId="0" xfId="5" applyFont="1" applyAlignment="1">
      <alignment vertical="center"/>
    </xf>
    <xf numFmtId="41" fontId="13" fillId="0" borderId="0" xfId="5" applyFont="1" applyAlignment="1">
      <alignment vertical="center"/>
    </xf>
    <xf numFmtId="41" fontId="13" fillId="0" borderId="0" xfId="5" applyFont="1" applyAlignment="1">
      <alignment horizontal="center" vertical="center"/>
    </xf>
    <xf numFmtId="0" fontId="13" fillId="0" borderId="0" xfId="5" applyNumberFormat="1" applyFont="1" applyAlignment="1">
      <alignment vertical="center"/>
    </xf>
    <xf numFmtId="41" fontId="17" fillId="0" borderId="0" xfId="5" applyFont="1"/>
    <xf numFmtId="41" fontId="17" fillId="0" borderId="0" xfId="5" applyFont="1" applyAlignment="1">
      <alignment horizontal="left" vertical="center" indent="1"/>
    </xf>
    <xf numFmtId="0" fontId="13" fillId="0" borderId="0" xfId="5" applyNumberFormat="1" applyFont="1" applyAlignment="1">
      <alignment horizontal="center" vertical="center"/>
    </xf>
    <xf numFmtId="41" fontId="13" fillId="0" borderId="0" xfId="5" applyFont="1" applyAlignment="1">
      <alignment horizontal="right" vertical="center"/>
    </xf>
    <xf numFmtId="195" fontId="13" fillId="0" borderId="0" xfId="5" applyNumberFormat="1" applyFont="1" applyAlignment="1">
      <alignment horizontal="center" vertical="center"/>
    </xf>
    <xf numFmtId="0" fontId="13" fillId="0" borderId="0" xfId="5" applyNumberFormat="1" applyFont="1" applyAlignment="1">
      <alignment horizontal="distributed" vertical="center"/>
    </xf>
    <xf numFmtId="0" fontId="16" fillId="0" borderId="0" xfId="5" applyNumberFormat="1" applyFont="1" applyAlignment="1">
      <alignment vertical="center"/>
    </xf>
    <xf numFmtId="0" fontId="17" fillId="0" borderId="0" xfId="5" applyNumberFormat="1" applyFont="1" applyAlignment="1">
      <alignment vertical="center"/>
    </xf>
    <xf numFmtId="0" fontId="18" fillId="0" borderId="0" xfId="5" quotePrefix="1" applyNumberFormat="1" applyFont="1" applyAlignment="1">
      <alignment vertical="center"/>
    </xf>
    <xf numFmtId="0" fontId="18" fillId="0" borderId="0" xfId="5" applyNumberFormat="1" applyFont="1" applyAlignment="1">
      <alignment vertical="center"/>
    </xf>
    <xf numFmtId="0" fontId="19" fillId="0" borderId="0" xfId="5" applyNumberFormat="1" applyFont="1" applyAlignment="1">
      <alignment vertical="center"/>
    </xf>
    <xf numFmtId="0" fontId="19" fillId="0" borderId="0" xfId="5" applyNumberFormat="1" applyFont="1" applyAlignment="1">
      <alignment horizontal="center" vertical="center"/>
    </xf>
    <xf numFmtId="0" fontId="18" fillId="0" borderId="0" xfId="5" applyNumberFormat="1" applyFont="1"/>
    <xf numFmtId="0" fontId="17" fillId="0" borderId="0" xfId="5" applyNumberFormat="1" applyFont="1" applyAlignment="1">
      <alignment horizontal="distributed" vertical="center"/>
    </xf>
    <xf numFmtId="198" fontId="13" fillId="0" borderId="0" xfId="5" applyNumberFormat="1" applyFont="1" applyAlignment="1">
      <alignment horizontal="center" vertical="center"/>
    </xf>
    <xf numFmtId="199" fontId="13" fillId="0" borderId="0" xfId="5" applyNumberFormat="1" applyFont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4" borderId="3" xfId="0" applyFill="1" applyBorder="1" applyAlignment="1">
      <alignment horizontal="center" vertical="center"/>
    </xf>
    <xf numFmtId="0" fontId="0" fillId="4" borderId="6" xfId="0" applyFill="1" applyBorder="1">
      <alignment vertical="center"/>
    </xf>
    <xf numFmtId="0" fontId="0" fillId="4" borderId="7" xfId="0" applyFill="1" applyBorder="1">
      <alignment vertical="center"/>
    </xf>
    <xf numFmtId="0" fontId="0" fillId="4" borderId="8" xfId="0" applyFill="1" applyBorder="1">
      <alignment vertical="center"/>
    </xf>
    <xf numFmtId="176" fontId="0" fillId="4" borderId="8" xfId="0" applyNumberFormat="1" applyFill="1" applyBorder="1">
      <alignment vertical="center"/>
    </xf>
    <xf numFmtId="0" fontId="0" fillId="4" borderId="9" xfId="0" applyFill="1" applyBorder="1">
      <alignment vertical="center"/>
    </xf>
    <xf numFmtId="0" fontId="0" fillId="4" borderId="0" xfId="0" applyFill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6" fillId="4" borderId="8" xfId="0" applyFont="1" applyFill="1" applyBorder="1">
      <alignment vertical="center"/>
    </xf>
    <xf numFmtId="176" fontId="16" fillId="4" borderId="8" xfId="0" applyNumberFormat="1" applyFont="1" applyFill="1" applyBorder="1" applyAlignment="1">
      <alignment horizontal="right" vertical="center"/>
    </xf>
    <xf numFmtId="0" fontId="0" fillId="4" borderId="10" xfId="0" quotePrefix="1" applyFill="1" applyBorder="1" applyAlignment="1">
      <alignment horizontal="right" vertical="center"/>
    </xf>
    <xf numFmtId="0" fontId="0" fillId="4" borderId="8" xfId="0" applyFill="1" applyBorder="1" applyAlignment="1">
      <alignment horizontal="distributed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0" xfId="0" applyNumberFormat="1" applyFill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10" xfId="0" applyFill="1" applyBorder="1">
      <alignment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>
      <alignment vertical="center"/>
    </xf>
    <xf numFmtId="176" fontId="0" fillId="4" borderId="3" xfId="0" applyNumberFormat="1" applyFill="1" applyBorder="1">
      <alignment vertical="center"/>
    </xf>
    <xf numFmtId="0" fontId="0" fillId="4" borderId="13" xfId="0" applyFill="1" applyBorder="1" applyAlignment="1">
      <alignment horizontal="center" vertical="center"/>
    </xf>
    <xf numFmtId="0" fontId="0" fillId="4" borderId="12" xfId="0" quotePrefix="1" applyFill="1" applyBorder="1" applyAlignment="1">
      <alignment horizontal="right" vertical="center"/>
    </xf>
    <xf numFmtId="41" fontId="0" fillId="4" borderId="0" xfId="5" applyFont="1" applyFill="1" applyAlignment="1">
      <alignment vertical="center"/>
    </xf>
    <xf numFmtId="41" fontId="0" fillId="4" borderId="0" xfId="5" applyFont="1" applyFill="1" applyAlignment="1">
      <alignment horizontal="center" vertical="center"/>
    </xf>
    <xf numFmtId="0" fontId="0" fillId="4" borderId="3" xfId="0" applyFill="1" applyBorder="1" applyAlignment="1">
      <alignment horizontal="distributed" vertical="center"/>
    </xf>
    <xf numFmtId="179" fontId="0" fillId="4" borderId="13" xfId="3" applyNumberFormat="1" applyFont="1" applyFill="1" applyBorder="1" applyAlignment="1">
      <alignment horizontal="center" vertical="center"/>
    </xf>
    <xf numFmtId="0" fontId="0" fillId="4" borderId="0" xfId="0" applyFill="1" applyAlignment="1"/>
    <xf numFmtId="0" fontId="0" fillId="4" borderId="0" xfId="0" applyFill="1" applyAlignment="1">
      <alignment horizontal="center"/>
    </xf>
    <xf numFmtId="41" fontId="0" fillId="4" borderId="0" xfId="5" applyFont="1" applyFill="1"/>
    <xf numFmtId="176" fontId="0" fillId="4" borderId="0" xfId="0" applyNumberFormat="1" applyFill="1" applyAlignment="1"/>
    <xf numFmtId="0" fontId="17" fillId="0" borderId="0" xfId="5" applyNumberFormat="1" applyFont="1" applyAlignment="1">
      <alignment horizontal="center" vertical="center"/>
    </xf>
    <xf numFmtId="41" fontId="13" fillId="0" borderId="0" xfId="5" applyFont="1" applyAlignment="1">
      <alignment horizontal="left" vertical="center" indent="1"/>
    </xf>
    <xf numFmtId="192" fontId="13" fillId="0" borderId="0" xfId="3" applyNumberFormat="1" applyFont="1" applyAlignment="1">
      <alignment horizontal="center" vertical="center"/>
    </xf>
    <xf numFmtId="202" fontId="20" fillId="0" borderId="0" xfId="0" applyNumberFormat="1" applyFont="1">
      <alignment vertical="center"/>
    </xf>
    <xf numFmtId="0" fontId="21" fillId="0" borderId="0" xfId="0" applyFont="1" applyAlignment="1">
      <alignment horizontal="center" vertical="center" wrapText="1"/>
    </xf>
    <xf numFmtId="41" fontId="13" fillId="0" borderId="3" xfId="5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205" fontId="13" fillId="0" borderId="0" xfId="5" applyNumberFormat="1" applyFont="1" applyAlignment="1">
      <alignment vertical="center"/>
    </xf>
    <xf numFmtId="9" fontId="13" fillId="0" borderId="0" xfId="3" applyFont="1" applyAlignment="1">
      <alignment vertical="center"/>
    </xf>
    <xf numFmtId="43" fontId="0" fillId="4" borderId="0" xfId="0" applyNumberFormat="1" applyFill="1">
      <alignment vertical="center"/>
    </xf>
    <xf numFmtId="43" fontId="0" fillId="4" borderId="0" xfId="0" applyNumberFormat="1" applyFill="1" applyAlignment="1"/>
    <xf numFmtId="0" fontId="22" fillId="0" borderId="16" xfId="0" applyFont="1" applyBorder="1" applyAlignment="1"/>
    <xf numFmtId="0" fontId="22" fillId="0" borderId="17" xfId="0" applyFont="1" applyBorder="1" applyAlignment="1"/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3" fillId="0" borderId="18" xfId="0" applyFont="1" applyBorder="1">
      <alignment vertical="center"/>
    </xf>
    <xf numFmtId="0" fontId="23" fillId="0" borderId="0" xfId="0" applyFont="1">
      <alignment vertical="center"/>
    </xf>
    <xf numFmtId="0" fontId="22" fillId="0" borderId="19" xfId="0" applyFont="1" applyBorder="1">
      <alignment vertical="center"/>
    </xf>
    <xf numFmtId="0" fontId="22" fillId="0" borderId="20" xfId="0" applyFont="1" applyBorder="1">
      <alignment vertical="center"/>
    </xf>
    <xf numFmtId="0" fontId="16" fillId="0" borderId="0" xfId="5" quotePrefix="1" applyNumberFormat="1" applyFont="1" applyAlignment="1">
      <alignment horizontal="left" vertical="center"/>
    </xf>
    <xf numFmtId="41" fontId="17" fillId="0" borderId="0" xfId="5" applyFont="1" applyAlignment="1">
      <alignment horizontal="center" vertical="center"/>
    </xf>
    <xf numFmtId="0" fontId="13" fillId="0" borderId="0" xfId="5" applyNumberFormat="1" applyFont="1" applyAlignment="1">
      <alignment horizontal="left" vertical="center"/>
    </xf>
    <xf numFmtId="182" fontId="13" fillId="0" borderId="26" xfId="0" quotePrefix="1" applyNumberFormat="1" applyFont="1" applyBorder="1" applyAlignment="1">
      <alignment horizontal="center" vertical="center"/>
    </xf>
    <xf numFmtId="210" fontId="12" fillId="0" borderId="0" xfId="5" applyNumberFormat="1" applyFont="1" applyAlignment="1">
      <alignment horizontal="center" vertical="center"/>
    </xf>
    <xf numFmtId="0" fontId="0" fillId="4" borderId="0" xfId="0" quotePrefix="1" applyFill="1" applyAlignment="1">
      <alignment horizontal="left" vertical="center"/>
    </xf>
    <xf numFmtId="0" fontId="13" fillId="0" borderId="0" xfId="5" quotePrefix="1" applyNumberFormat="1" applyFont="1" applyAlignment="1">
      <alignment horizontal="left" vertical="center"/>
    </xf>
    <xf numFmtId="200" fontId="13" fillId="0" borderId="0" xfId="5" quotePrefix="1" applyNumberFormat="1" applyFont="1" applyAlignment="1">
      <alignment horizontal="left" vertical="center"/>
    </xf>
    <xf numFmtId="0" fontId="13" fillId="0" borderId="0" xfId="5" applyNumberFormat="1" applyFont="1" applyAlignment="1">
      <alignment horizontal="right" vertical="center"/>
    </xf>
    <xf numFmtId="215" fontId="13" fillId="0" borderId="0" xfId="3" applyNumberFormat="1" applyFont="1" applyAlignment="1">
      <alignment horizontal="left" vertical="center"/>
    </xf>
    <xf numFmtId="200" fontId="13" fillId="0" borderId="0" xfId="3" applyNumberFormat="1" applyFont="1" applyAlignment="1">
      <alignment horizontal="center" vertical="center"/>
    </xf>
    <xf numFmtId="0" fontId="16" fillId="4" borderId="10" xfId="0" quotePrefix="1" applyFont="1" applyFill="1" applyBorder="1" applyAlignment="1">
      <alignment horizontal="left" vertical="center" indent="1"/>
    </xf>
    <xf numFmtId="185" fontId="0" fillId="4" borderId="8" xfId="5" applyNumberFormat="1" applyFont="1" applyFill="1" applyBorder="1" applyAlignment="1">
      <alignment vertical="center"/>
    </xf>
    <xf numFmtId="0" fontId="25" fillId="0" borderId="0" xfId="0" applyFont="1" applyAlignment="1">
      <alignment vertical="center" shrinkToFit="1"/>
    </xf>
    <xf numFmtId="0" fontId="13" fillId="0" borderId="0" xfId="5" quotePrefix="1" applyNumberFormat="1" applyFont="1" applyAlignment="1">
      <alignment horizontal="right" vertical="center"/>
    </xf>
    <xf numFmtId="180" fontId="13" fillId="0" borderId="0" xfId="0" applyNumberFormat="1" applyFo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7" xfId="0" applyFill="1" applyBorder="1" applyAlignment="1">
      <alignment horizontal="distributed" vertical="center"/>
    </xf>
    <xf numFmtId="0" fontId="27" fillId="0" borderId="23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221" fontId="24" fillId="0" borderId="23" xfId="0" applyNumberFormat="1" applyFont="1" applyBorder="1" applyAlignment="1">
      <alignment horizontal="right" vertical="center" wrapText="1" indent="1"/>
    </xf>
    <xf numFmtId="0" fontId="27" fillId="0" borderId="30" xfId="0" applyFont="1" applyBorder="1" applyAlignment="1">
      <alignment horizontal="center" vertical="center" wrapText="1"/>
    </xf>
    <xf numFmtId="221" fontId="24" fillId="0" borderId="30" xfId="0" applyNumberFormat="1" applyFont="1" applyBorder="1" applyAlignment="1">
      <alignment horizontal="right" vertical="center" wrapText="1" indent="1"/>
    </xf>
    <xf numFmtId="221" fontId="24" fillId="0" borderId="24" xfId="0" applyNumberFormat="1" applyFont="1" applyBorder="1" applyAlignment="1">
      <alignment horizontal="right" vertical="center" wrapText="1" indent="1"/>
    </xf>
    <xf numFmtId="0" fontId="27" fillId="0" borderId="34" xfId="0" applyFont="1" applyBorder="1" applyAlignment="1">
      <alignment horizontal="center" vertical="center" wrapText="1"/>
    </xf>
    <xf numFmtId="0" fontId="30" fillId="0" borderId="0" xfId="25" applyFont="1">
      <alignment vertical="center"/>
    </xf>
    <xf numFmtId="0" fontId="12" fillId="0" borderId="0" xfId="25">
      <alignment vertical="center"/>
    </xf>
    <xf numFmtId="0" fontId="31" fillId="0" borderId="0" xfId="25" applyFont="1">
      <alignment vertical="center"/>
    </xf>
    <xf numFmtId="0" fontId="32" fillId="0" borderId="0" xfId="25" applyFont="1" applyAlignment="1">
      <alignment horizontal="center" vertical="center"/>
    </xf>
    <xf numFmtId="0" fontId="33" fillId="0" borderId="0" xfId="25" applyFont="1">
      <alignment vertical="center"/>
    </xf>
    <xf numFmtId="0" fontId="12" fillId="0" borderId="0" xfId="25" applyAlignment="1">
      <alignment horizontal="center" vertical="center"/>
    </xf>
    <xf numFmtId="221" fontId="24" fillId="0" borderId="21" xfId="0" applyNumberFormat="1" applyFont="1" applyBorder="1" applyAlignment="1">
      <alignment horizontal="right" vertical="center" wrapText="1" indent="1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justify" vertical="center" wrapText="1"/>
    </xf>
    <xf numFmtId="221" fontId="24" fillId="0" borderId="0" xfId="0" applyNumberFormat="1" applyFont="1" applyAlignment="1">
      <alignment horizontal="right" vertical="center" wrapText="1" indent="1"/>
    </xf>
    <xf numFmtId="0" fontId="28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 wrapText="1" inden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 wrapText="1"/>
    </xf>
    <xf numFmtId="0" fontId="34" fillId="0" borderId="0" xfId="25" applyFont="1">
      <alignment vertical="center"/>
    </xf>
    <xf numFmtId="0" fontId="33" fillId="0" borderId="0" xfId="25" applyFont="1" applyAlignment="1">
      <alignment horizontal="left" vertical="center"/>
    </xf>
    <xf numFmtId="0" fontId="33" fillId="0" borderId="0" xfId="25" applyFont="1" applyAlignment="1">
      <alignment horizontal="center" vertical="center"/>
    </xf>
    <xf numFmtId="0" fontId="35" fillId="0" borderId="0" xfId="25" applyFont="1" applyAlignment="1">
      <alignment horizontal="center" vertical="center"/>
    </xf>
    <xf numFmtId="0" fontId="34" fillId="0" borderId="0" xfId="25" applyFont="1" applyAlignment="1">
      <alignment horizontal="center" vertical="center"/>
    </xf>
    <xf numFmtId="200" fontId="34" fillId="0" borderId="0" xfId="25" applyNumberFormat="1" applyFont="1">
      <alignment vertical="center"/>
    </xf>
    <xf numFmtId="0" fontId="0" fillId="0" borderId="0" xfId="5" applyNumberFormat="1" applyFont="1" applyAlignment="1">
      <alignment horizontal="center" vertical="center"/>
    </xf>
    <xf numFmtId="200" fontId="33" fillId="0" borderId="0" xfId="25" applyNumberFormat="1" applyFont="1" applyAlignment="1">
      <alignment horizontal="center" vertical="center"/>
    </xf>
    <xf numFmtId="0" fontId="32" fillId="0" borderId="0" xfId="25" applyFont="1">
      <alignment vertical="center"/>
    </xf>
    <xf numFmtId="0" fontId="36" fillId="0" borderId="0" xfId="25" applyFont="1">
      <alignment vertical="center"/>
    </xf>
    <xf numFmtId="200" fontId="12" fillId="0" borderId="0" xfId="25" applyNumberFormat="1" applyAlignment="1">
      <alignment horizontal="center" vertical="center"/>
    </xf>
    <xf numFmtId="0" fontId="37" fillId="0" borderId="0" xfId="25" applyFont="1">
      <alignment vertical="center"/>
    </xf>
    <xf numFmtId="0" fontId="38" fillId="0" borderId="0" xfId="25" applyFont="1">
      <alignment vertical="center"/>
    </xf>
    <xf numFmtId="0" fontId="34" fillId="0" borderId="0" xfId="25" applyFont="1" applyAlignment="1"/>
    <xf numFmtId="0" fontId="34" fillId="0" borderId="0" xfId="25" applyFont="1" applyAlignment="1">
      <alignment vertical="top"/>
    </xf>
    <xf numFmtId="224" fontId="13" fillId="0" borderId="26" xfId="0" applyNumberFormat="1" applyFont="1" applyBorder="1" applyAlignment="1">
      <alignment horizontal="center" vertical="center"/>
    </xf>
    <xf numFmtId="221" fontId="27" fillId="0" borderId="23" xfId="0" applyNumberFormat="1" applyFont="1" applyBorder="1" applyAlignment="1">
      <alignment horizontal="center" vertical="center" wrapText="1"/>
    </xf>
    <xf numFmtId="221" fontId="28" fillId="0" borderId="23" xfId="0" applyNumberFormat="1" applyFont="1" applyBorder="1" applyAlignment="1">
      <alignment horizontal="center" vertical="center" wrapText="1"/>
    </xf>
    <xf numFmtId="221" fontId="27" fillId="0" borderId="21" xfId="0" applyNumberFormat="1" applyFont="1" applyBorder="1" applyAlignment="1">
      <alignment horizontal="center" vertical="center" wrapText="1"/>
    </xf>
    <xf numFmtId="221" fontId="28" fillId="0" borderId="21" xfId="0" applyNumberFormat="1" applyFont="1" applyBorder="1" applyAlignment="1">
      <alignment horizontal="center" vertical="center" wrapText="1"/>
    </xf>
    <xf numFmtId="221" fontId="28" fillId="0" borderId="30" xfId="0" applyNumberFormat="1" applyFont="1" applyBorder="1" applyAlignment="1">
      <alignment horizontal="center" vertical="center" wrapText="1"/>
    </xf>
    <xf numFmtId="200" fontId="27" fillId="0" borderId="11" xfId="5" applyNumberFormat="1" applyFont="1" applyBorder="1" applyAlignment="1">
      <alignment horizontal="center" vertical="center"/>
    </xf>
    <xf numFmtId="200" fontId="27" fillId="0" borderId="35" xfId="5" applyNumberFormat="1" applyFont="1" applyBorder="1" applyAlignment="1">
      <alignment horizontal="center" vertical="center"/>
    </xf>
    <xf numFmtId="202" fontId="27" fillId="0" borderId="11" xfId="5" applyNumberFormat="1" applyFont="1" applyBorder="1" applyAlignment="1">
      <alignment horizontal="center" vertical="center"/>
    </xf>
    <xf numFmtId="208" fontId="34" fillId="0" borderId="0" xfId="6" applyNumberFormat="1" applyFont="1" applyAlignment="1">
      <alignment horizontal="center" vertical="center"/>
    </xf>
    <xf numFmtId="207" fontId="34" fillId="0" borderId="0" xfId="6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85" fontId="13" fillId="0" borderId="0" xfId="0" applyNumberFormat="1" applyFont="1" applyAlignment="1">
      <alignment horizontal="center" vertical="center"/>
    </xf>
    <xf numFmtId="0" fontId="34" fillId="0" borderId="18" xfId="25" applyFont="1" applyBorder="1" applyAlignment="1">
      <alignment vertical="center" wrapText="1"/>
    </xf>
    <xf numFmtId="0" fontId="34" fillId="0" borderId="18" xfId="25" applyFont="1" applyBorder="1">
      <alignment vertical="center"/>
    </xf>
    <xf numFmtId="0" fontId="39" fillId="0" borderId="0" xfId="25" applyFont="1" applyAlignment="1">
      <alignment horizontal="left" vertical="center"/>
    </xf>
    <xf numFmtId="0" fontId="12" fillId="0" borderId="0" xfId="25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184" fontId="34" fillId="6" borderId="0" xfId="0" applyNumberFormat="1" applyFont="1" applyFill="1" applyAlignment="1">
      <alignment horizontal="center" vertical="center"/>
    </xf>
    <xf numFmtId="0" fontId="40" fillId="0" borderId="0" xfId="0" applyFont="1">
      <alignment vertical="center"/>
    </xf>
    <xf numFmtId="0" fontId="40" fillId="0" borderId="0" xfId="0" applyFont="1" applyAlignment="1">
      <alignment horizontal="left" vertical="center"/>
    </xf>
    <xf numFmtId="0" fontId="41" fillId="0" borderId="0" xfId="25" applyFont="1" applyAlignment="1">
      <alignment horizontal="centerContinuous" vertical="center"/>
    </xf>
    <xf numFmtId="41" fontId="12" fillId="5" borderId="0" xfId="5" applyFont="1" applyFill="1" applyAlignment="1">
      <alignment horizontal="center" vertical="center" shrinkToFit="1"/>
    </xf>
    <xf numFmtId="41" fontId="12" fillId="5" borderId="0" xfId="5" quotePrefix="1" applyFont="1" applyFill="1" applyAlignment="1">
      <alignment horizontal="center" vertical="center" shrinkToFit="1"/>
    </xf>
    <xf numFmtId="41" fontId="12" fillId="0" borderId="0" xfId="5" applyFont="1" applyAlignment="1">
      <alignment horizontal="center" vertical="center" shrinkToFit="1"/>
    </xf>
    <xf numFmtId="0" fontId="42" fillId="0" borderId="0" xfId="0" quotePrefix="1" applyFont="1">
      <alignment vertical="center"/>
    </xf>
    <xf numFmtId="208" fontId="43" fillId="0" borderId="0" xfId="25" applyNumberFormat="1" applyFont="1">
      <alignment vertical="center"/>
    </xf>
    <xf numFmtId="0" fontId="17" fillId="0" borderId="0" xfId="0" quotePrefix="1" applyFont="1" applyAlignment="1">
      <alignment horizontal="center" vertical="center"/>
    </xf>
    <xf numFmtId="0" fontId="17" fillId="0" borderId="0" xfId="0" quotePrefix="1" applyFont="1" applyAlignment="1">
      <alignment horizontal="left" vertical="center"/>
    </xf>
    <xf numFmtId="202" fontId="0" fillId="4" borderId="8" xfId="0" applyNumberFormat="1" applyFill="1" applyBorder="1">
      <alignment vertical="center"/>
    </xf>
    <xf numFmtId="9" fontId="17" fillId="0" borderId="0" xfId="5" applyNumberFormat="1" applyFont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13" fillId="0" borderId="0" xfId="11" applyFont="1" applyAlignment="1">
      <alignment horizontal="center" vertical="center"/>
    </xf>
    <xf numFmtId="0" fontId="13" fillId="0" borderId="0" xfId="0" quotePrefix="1" applyFont="1" applyAlignment="1">
      <alignment horizontal="left" vertical="center"/>
    </xf>
    <xf numFmtId="184" fontId="0" fillId="0" borderId="0" xfId="0" applyNumberFormat="1">
      <alignment vertical="center"/>
    </xf>
    <xf numFmtId="184" fontId="28" fillId="0" borderId="41" xfId="0" applyNumberFormat="1" applyFont="1" applyBorder="1" applyAlignment="1">
      <alignment horizontal="center" vertical="center" wrapText="1"/>
    </xf>
    <xf numFmtId="184" fontId="28" fillId="0" borderId="42" xfId="0" applyNumberFormat="1" applyFont="1" applyBorder="1" applyAlignment="1">
      <alignment horizontal="center" vertical="center" wrapText="1"/>
    </xf>
    <xf numFmtId="184" fontId="27" fillId="0" borderId="42" xfId="0" applyNumberFormat="1" applyFont="1" applyBorder="1" applyAlignment="1">
      <alignment horizontal="center" vertical="center" wrapText="1"/>
    </xf>
    <xf numFmtId="184" fontId="27" fillId="0" borderId="39" xfId="0" applyNumberFormat="1" applyFont="1" applyBorder="1" applyAlignment="1">
      <alignment horizontal="center" vertical="center" wrapText="1"/>
    </xf>
    <xf numFmtId="184" fontId="28" fillId="0" borderId="39" xfId="0" applyNumberFormat="1" applyFont="1" applyBorder="1" applyAlignment="1">
      <alignment horizontal="center" vertical="center" wrapText="1"/>
    </xf>
    <xf numFmtId="184" fontId="28" fillId="0" borderId="43" xfId="0" applyNumberFormat="1" applyFont="1" applyBorder="1" applyAlignment="1">
      <alignment horizontal="center" vertical="center" wrapText="1"/>
    </xf>
    <xf numFmtId="228" fontId="0" fillId="4" borderId="8" xfId="0" applyNumberFormat="1" applyFill="1" applyBorder="1">
      <alignment vertical="center"/>
    </xf>
    <xf numFmtId="194" fontId="17" fillId="0" borderId="0" xfId="0" applyNumberFormat="1" applyFont="1" applyAlignment="1">
      <alignment horizontal="center" vertical="center"/>
    </xf>
    <xf numFmtId="190" fontId="13" fillId="0" borderId="0" xfId="0" applyNumberFormat="1" applyFont="1">
      <alignment vertical="center"/>
    </xf>
    <xf numFmtId="0" fontId="34" fillId="7" borderId="44" xfId="25" applyFont="1" applyFill="1" applyBorder="1" applyAlignment="1">
      <alignment horizontal="center"/>
    </xf>
    <xf numFmtId="0" fontId="34" fillId="7" borderId="34" xfId="25" applyFont="1" applyFill="1" applyBorder="1" applyAlignment="1">
      <alignment horizontal="center" vertical="top"/>
    </xf>
    <xf numFmtId="0" fontId="34" fillId="7" borderId="15" xfId="25" applyFont="1" applyFill="1" applyBorder="1" applyAlignment="1">
      <alignment horizontal="center" vertical="center"/>
    </xf>
    <xf numFmtId="200" fontId="27" fillId="0" borderId="37" xfId="5" applyNumberFormat="1" applyFont="1" applyBorder="1" applyAlignment="1">
      <alignment horizontal="center" vertical="center"/>
    </xf>
    <xf numFmtId="0" fontId="27" fillId="8" borderId="23" xfId="0" applyFont="1" applyFill="1" applyBorder="1" applyAlignment="1">
      <alignment horizontal="center" vertical="center" wrapText="1"/>
    </xf>
    <xf numFmtId="221" fontId="24" fillId="8" borderId="23" xfId="0" applyNumberFormat="1" applyFont="1" applyFill="1" applyBorder="1" applyAlignment="1">
      <alignment horizontal="right" vertical="center" wrapText="1" indent="1"/>
    </xf>
    <xf numFmtId="221" fontId="28" fillId="8" borderId="23" xfId="0" applyNumberFormat="1" applyFont="1" applyFill="1" applyBorder="1" applyAlignment="1">
      <alignment horizontal="center" vertical="center" wrapText="1"/>
    </xf>
    <xf numFmtId="184" fontId="28" fillId="8" borderId="42" xfId="0" applyNumberFormat="1" applyFont="1" applyFill="1" applyBorder="1" applyAlignment="1">
      <alignment horizontal="center" vertical="center" wrapText="1"/>
    </xf>
    <xf numFmtId="200" fontId="27" fillId="8" borderId="11" xfId="5" applyNumberFormat="1" applyFont="1" applyFill="1" applyBorder="1" applyAlignment="1">
      <alignment horizontal="center" vertical="center"/>
    </xf>
    <xf numFmtId="221" fontId="27" fillId="8" borderId="23" xfId="0" applyNumberFormat="1" applyFont="1" applyFill="1" applyBorder="1" applyAlignment="1">
      <alignment horizontal="center" vertical="center" wrapText="1"/>
    </xf>
    <xf numFmtId="184" fontId="27" fillId="8" borderId="42" xfId="0" applyNumberFormat="1" applyFont="1" applyFill="1" applyBorder="1" applyAlignment="1">
      <alignment horizontal="center" vertical="center" wrapText="1"/>
    </xf>
    <xf numFmtId="0" fontId="27" fillId="8" borderId="21" xfId="0" applyFont="1" applyFill="1" applyBorder="1" applyAlignment="1">
      <alignment horizontal="center" vertical="center" wrapText="1"/>
    </xf>
    <xf numFmtId="221" fontId="24" fillId="8" borderId="21" xfId="0" applyNumberFormat="1" applyFont="1" applyFill="1" applyBorder="1" applyAlignment="1">
      <alignment horizontal="right" vertical="center" wrapText="1" indent="1"/>
    </xf>
    <xf numFmtId="221" fontId="27" fillId="8" borderId="21" xfId="0" applyNumberFormat="1" applyFont="1" applyFill="1" applyBorder="1" applyAlignment="1">
      <alignment horizontal="center" vertical="center" wrapText="1"/>
    </xf>
    <xf numFmtId="221" fontId="28" fillId="8" borderId="21" xfId="0" applyNumberFormat="1" applyFont="1" applyFill="1" applyBorder="1" applyAlignment="1">
      <alignment horizontal="center" vertical="center" wrapText="1"/>
    </xf>
    <xf numFmtId="184" fontId="27" fillId="8" borderId="39" xfId="0" applyNumberFormat="1" applyFont="1" applyFill="1" applyBorder="1" applyAlignment="1">
      <alignment horizontal="center" vertical="center" wrapText="1"/>
    </xf>
    <xf numFmtId="202" fontId="27" fillId="8" borderId="11" xfId="5" applyNumberFormat="1" applyFont="1" applyFill="1" applyBorder="1" applyAlignment="1">
      <alignment horizontal="center" vertical="center"/>
    </xf>
    <xf numFmtId="184" fontId="28" fillId="8" borderId="39" xfId="0" applyNumberFormat="1" applyFont="1" applyFill="1" applyBorder="1" applyAlignment="1">
      <alignment horizontal="center" vertical="center" wrapText="1"/>
    </xf>
    <xf numFmtId="177" fontId="27" fillId="0" borderId="45" xfId="5" applyNumberFormat="1" applyFont="1" applyBorder="1" applyAlignment="1">
      <alignment horizontal="right" vertical="center"/>
    </xf>
    <xf numFmtId="177" fontId="27" fillId="0" borderId="13" xfId="5" applyNumberFormat="1" applyFont="1" applyBorder="1" applyAlignment="1">
      <alignment horizontal="right" vertical="center"/>
    </xf>
    <xf numFmtId="177" fontId="27" fillId="8" borderId="13" xfId="5" applyNumberFormat="1" applyFont="1" applyFill="1" applyBorder="1" applyAlignment="1">
      <alignment horizontal="right" vertical="center"/>
    </xf>
    <xf numFmtId="177" fontId="27" fillId="0" borderId="46" xfId="5" applyNumberFormat="1" applyFont="1" applyBorder="1" applyAlignment="1">
      <alignment horizontal="right" vertical="center"/>
    </xf>
    <xf numFmtId="0" fontId="27" fillId="9" borderId="22" xfId="0" applyFont="1" applyFill="1" applyBorder="1" applyAlignment="1">
      <alignment horizontal="center" vertical="center" wrapText="1"/>
    </xf>
    <xf numFmtId="0" fontId="27" fillId="9" borderId="31" xfId="0" applyFont="1" applyFill="1" applyBorder="1" applyAlignment="1">
      <alignment horizontal="center" vertical="center" wrapText="1"/>
    </xf>
    <xf numFmtId="0" fontId="27" fillId="9" borderId="32" xfId="0" applyFont="1" applyFill="1" applyBorder="1" applyAlignment="1">
      <alignment horizontal="center" vertical="center" wrapText="1"/>
    </xf>
    <xf numFmtId="0" fontId="29" fillId="9" borderId="32" xfId="0" applyFont="1" applyFill="1" applyBorder="1" applyAlignment="1">
      <alignment horizontal="center" vertical="center" wrapText="1"/>
    </xf>
    <xf numFmtId="0" fontId="27" fillId="9" borderId="33" xfId="0" applyFont="1" applyFill="1" applyBorder="1" applyAlignment="1">
      <alignment horizontal="center" vertical="center" wrapText="1"/>
    </xf>
    <xf numFmtId="184" fontId="27" fillId="9" borderId="47" xfId="0" applyNumberFormat="1" applyFont="1" applyFill="1" applyBorder="1" applyAlignment="1">
      <alignment horizontal="center" vertical="center" wrapText="1"/>
    </xf>
    <xf numFmtId="184" fontId="27" fillId="9" borderId="48" xfId="0" applyNumberFormat="1" applyFont="1" applyFill="1" applyBorder="1" applyAlignment="1">
      <alignment horizontal="center" vertical="center" wrapText="1"/>
    </xf>
    <xf numFmtId="184" fontId="27" fillId="9" borderId="49" xfId="0" applyNumberFormat="1" applyFont="1" applyFill="1" applyBorder="1" applyAlignment="1">
      <alignment horizontal="center" vertical="center" wrapText="1"/>
    </xf>
    <xf numFmtId="229" fontId="13" fillId="4" borderId="8" xfId="0" applyNumberFormat="1" applyFont="1" applyFill="1" applyBorder="1" applyAlignment="1">
      <alignment horizontal="center" vertical="center"/>
    </xf>
    <xf numFmtId="0" fontId="34" fillId="9" borderId="33" xfId="25" applyFont="1" applyFill="1" applyBorder="1" applyAlignment="1">
      <alignment horizontal="center" vertical="center"/>
    </xf>
    <xf numFmtId="9" fontId="16" fillId="0" borderId="0" xfId="3" applyFont="1" applyAlignment="1">
      <alignment vertical="center"/>
    </xf>
    <xf numFmtId="0" fontId="17" fillId="0" borderId="0" xfId="5" applyNumberFormat="1" applyFont="1" applyAlignment="1">
      <alignment horizontal="right" vertical="center"/>
    </xf>
    <xf numFmtId="41" fontId="13" fillId="0" borderId="0" xfId="5" quotePrefix="1" applyFont="1" applyAlignment="1">
      <alignment horizontal="left" vertical="center"/>
    </xf>
    <xf numFmtId="0" fontId="13" fillId="4" borderId="8" xfId="0" applyFont="1" applyFill="1" applyBorder="1" applyAlignment="1">
      <alignment horizontal="center" vertical="center"/>
    </xf>
    <xf numFmtId="41" fontId="45" fillId="4" borderId="0" xfId="5" applyFont="1" applyFill="1" applyAlignment="1">
      <alignment vertical="center"/>
    </xf>
    <xf numFmtId="0" fontId="17" fillId="0" borderId="0" xfId="5" quotePrefix="1" applyNumberFormat="1" applyFont="1" applyAlignment="1">
      <alignment horizontal="left" vertical="center"/>
    </xf>
    <xf numFmtId="0" fontId="46" fillId="0" borderId="0" xfId="5" applyNumberFormat="1" applyFont="1" applyAlignment="1">
      <alignment horizontal="right" vertical="center"/>
    </xf>
    <xf numFmtId="0" fontId="46" fillId="0" borderId="3" xfId="5" applyNumberFormat="1" applyFont="1" applyBorder="1" applyAlignment="1">
      <alignment horizontal="center" vertical="center"/>
    </xf>
    <xf numFmtId="0" fontId="11" fillId="0" borderId="0" xfId="24" quotePrefix="1">
      <alignment vertical="center"/>
    </xf>
    <xf numFmtId="0" fontId="11" fillId="0" borderId="0" xfId="24">
      <alignment vertical="center"/>
    </xf>
    <xf numFmtId="0" fontId="20" fillId="0" borderId="0" xfId="5" applyNumberFormat="1" applyFont="1" applyAlignment="1">
      <alignment vertical="center"/>
    </xf>
    <xf numFmtId="0" fontId="47" fillId="0" borderId="0" xfId="25" applyFont="1">
      <alignment vertical="center"/>
    </xf>
    <xf numFmtId="0" fontId="48" fillId="0" borderId="0" xfId="25" applyFont="1" applyAlignment="1">
      <alignment horizontal="centerContinuous" vertical="center"/>
    </xf>
    <xf numFmtId="0" fontId="47" fillId="0" borderId="0" xfId="25" applyFont="1" applyAlignment="1">
      <alignment horizontal="center" vertical="center"/>
    </xf>
    <xf numFmtId="0" fontId="12" fillId="0" borderId="0" xfId="25" applyAlignment="1"/>
    <xf numFmtId="0" fontId="12" fillId="0" borderId="0" xfId="25" applyAlignment="1">
      <alignment vertical="top"/>
    </xf>
    <xf numFmtId="180" fontId="16" fillId="0" borderId="0" xfId="0" applyNumberFormat="1" applyFont="1">
      <alignment vertical="center"/>
    </xf>
    <xf numFmtId="0" fontId="14" fillId="0" borderId="0" xfId="0" quotePrefix="1" applyFont="1" applyAlignment="1">
      <alignment horizontal="left" vertical="center"/>
    </xf>
    <xf numFmtId="0" fontId="27" fillId="9" borderId="29" xfId="0" applyFont="1" applyFill="1" applyBorder="1" applyAlignment="1">
      <alignment horizontal="center" vertical="center" wrapText="1"/>
    </xf>
    <xf numFmtId="0" fontId="27" fillId="8" borderId="39" xfId="0" applyFont="1" applyFill="1" applyBorder="1" applyAlignment="1">
      <alignment horizontal="justify" vertical="center" wrapText="1"/>
    </xf>
    <xf numFmtId="0" fontId="27" fillId="8" borderId="25" xfId="0" applyFont="1" applyFill="1" applyBorder="1" applyAlignment="1">
      <alignment horizontal="justify" vertical="center" wrapText="1"/>
    </xf>
    <xf numFmtId="0" fontId="27" fillId="8" borderId="40" xfId="0" applyFont="1" applyFill="1" applyBorder="1" applyAlignment="1">
      <alignment horizontal="justify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 wrapText="1"/>
    </xf>
    <xf numFmtId="200" fontId="27" fillId="8" borderId="7" xfId="5" applyNumberFormat="1" applyFont="1" applyFill="1" applyBorder="1" applyAlignment="1">
      <alignment horizontal="center" vertical="center"/>
    </xf>
    <xf numFmtId="177" fontId="27" fillId="8" borderId="9" xfId="5" applyNumberFormat="1" applyFont="1" applyFill="1" applyBorder="1" applyAlignment="1">
      <alignment horizontal="right" vertical="center"/>
    </xf>
    <xf numFmtId="0" fontId="27" fillId="0" borderId="24" xfId="0" applyFont="1" applyBorder="1" applyAlignment="1">
      <alignment horizontal="justify" vertical="center" wrapText="1"/>
    </xf>
    <xf numFmtId="0" fontId="27" fillId="0" borderId="22" xfId="0" applyFont="1" applyBorder="1" applyAlignment="1">
      <alignment horizontal="center" vertical="center" wrapText="1"/>
    </xf>
    <xf numFmtId="221" fontId="27" fillId="0" borderId="24" xfId="0" applyNumberFormat="1" applyFont="1" applyBorder="1" applyAlignment="1">
      <alignment horizontal="center" vertical="center" wrapText="1"/>
    </xf>
    <xf numFmtId="221" fontId="28" fillId="0" borderId="24" xfId="0" applyNumberFormat="1" applyFont="1" applyBorder="1" applyAlignment="1">
      <alignment horizontal="center" vertical="center" wrapText="1"/>
    </xf>
    <xf numFmtId="184" fontId="28" fillId="0" borderId="48" xfId="0" applyNumberFormat="1" applyFont="1" applyBorder="1" applyAlignment="1">
      <alignment horizontal="center" vertical="center" wrapText="1"/>
    </xf>
    <xf numFmtId="0" fontId="27" fillId="8" borderId="3" xfId="0" applyFont="1" applyFill="1" applyBorder="1" applyAlignment="1">
      <alignment horizontal="center" vertical="center" wrapText="1"/>
    </xf>
    <xf numFmtId="221" fontId="24" fillId="8" borderId="3" xfId="0" applyNumberFormat="1" applyFont="1" applyFill="1" applyBorder="1" applyAlignment="1">
      <alignment horizontal="right" vertical="center" wrapText="1" indent="1"/>
    </xf>
    <xf numFmtId="221" fontId="28" fillId="8" borderId="3" xfId="0" applyNumberFormat="1" applyFont="1" applyFill="1" applyBorder="1" applyAlignment="1">
      <alignment horizontal="center" vertical="center" wrapText="1"/>
    </xf>
    <xf numFmtId="184" fontId="27" fillId="8" borderId="38" xfId="0" applyNumberFormat="1" applyFont="1" applyFill="1" applyBorder="1" applyAlignment="1">
      <alignment horizontal="center" vertical="center" wrapText="1"/>
    </xf>
    <xf numFmtId="0" fontId="49" fillId="10" borderId="50" xfId="0" applyFont="1" applyFill="1" applyBorder="1" applyAlignment="1">
      <alignment horizontal="center" vertical="center" wrapText="1"/>
    </xf>
    <xf numFmtId="0" fontId="49" fillId="10" borderId="51" xfId="0" applyFont="1" applyFill="1" applyBorder="1" applyAlignment="1">
      <alignment horizontal="center" vertical="center" wrapText="1"/>
    </xf>
    <xf numFmtId="0" fontId="49" fillId="10" borderId="52" xfId="0" applyFont="1" applyFill="1" applyBorder="1" applyAlignment="1">
      <alignment horizontal="center" vertical="center" wrapText="1"/>
    </xf>
    <xf numFmtId="0" fontId="49" fillId="10" borderId="53" xfId="0" applyFont="1" applyFill="1" applyBorder="1" applyAlignment="1">
      <alignment horizontal="center" vertical="center" wrapText="1"/>
    </xf>
    <xf numFmtId="177" fontId="27" fillId="0" borderId="0" xfId="0" applyNumberFormat="1" applyFont="1">
      <alignment vertical="center"/>
    </xf>
    <xf numFmtId="2" fontId="27" fillId="0" borderId="0" xfId="0" applyNumberFormat="1" applyFont="1">
      <alignment vertical="center"/>
    </xf>
    <xf numFmtId="184" fontId="13" fillId="0" borderId="0" xfId="0" applyNumberFormat="1" applyFont="1" applyAlignment="1">
      <alignment horizontal="right" vertical="center"/>
    </xf>
    <xf numFmtId="184" fontId="13" fillId="0" borderId="26" xfId="0" applyNumberFormat="1" applyFont="1" applyBorder="1" applyAlignment="1">
      <alignment horizontal="right" vertical="center"/>
    </xf>
    <xf numFmtId="9" fontId="13" fillId="0" borderId="0" xfId="3" applyFont="1" applyAlignment="1">
      <alignment horizontal="right" vertical="center"/>
    </xf>
    <xf numFmtId="185" fontId="13" fillId="0" borderId="0" xfId="0" applyNumberFormat="1" applyFont="1" applyAlignment="1">
      <alignment horizontal="left" vertical="center"/>
    </xf>
    <xf numFmtId="221" fontId="50" fillId="0" borderId="0" xfId="0" quotePrefix="1" applyNumberFormat="1" applyFont="1" applyAlignment="1">
      <alignment horizontal="center" vertical="center" shrinkToFit="1"/>
    </xf>
    <xf numFmtId="222" fontId="46" fillId="0" borderId="0" xfId="0" applyNumberFormat="1" applyFont="1" applyAlignment="1">
      <alignment horizontal="right" vertical="center" shrinkToFit="1"/>
    </xf>
    <xf numFmtId="226" fontId="50" fillId="11" borderId="28" xfId="0" applyNumberFormat="1" applyFont="1" applyFill="1" applyBorder="1">
      <alignment vertical="center"/>
    </xf>
    <xf numFmtId="0" fontId="17" fillId="0" borderId="26" xfId="0" quotePrefix="1" applyFont="1" applyBorder="1" applyAlignment="1">
      <alignment horizontal="left" vertical="center"/>
    </xf>
    <xf numFmtId="0" fontId="51" fillId="0" borderId="0" xfId="0" quotePrefix="1" applyFont="1" applyAlignment="1">
      <alignment horizontal="left" vertical="center"/>
    </xf>
    <xf numFmtId="0" fontId="52" fillId="0" borderId="0" xfId="0" quotePrefix="1" applyFont="1" applyAlignment="1">
      <alignment horizontal="left" vertical="center"/>
    </xf>
    <xf numFmtId="0" fontId="53" fillId="0" borderId="0" xfId="0" quotePrefix="1" applyFont="1" applyAlignment="1">
      <alignment horizontal="left" vertical="center"/>
    </xf>
    <xf numFmtId="222" fontId="17" fillId="0" borderId="0" xfId="0" applyNumberFormat="1" applyFont="1">
      <alignment vertical="center"/>
    </xf>
    <xf numFmtId="0" fontId="13" fillId="0" borderId="26" xfId="0" applyFont="1" applyBorder="1" applyAlignment="1">
      <alignment horizontal="center" vertical="center"/>
    </xf>
    <xf numFmtId="0" fontId="13" fillId="0" borderId="26" xfId="11" applyFont="1" applyBorder="1" applyAlignment="1">
      <alignment horizontal="center" vertical="center"/>
    </xf>
    <xf numFmtId="202" fontId="13" fillId="0" borderId="0" xfId="0" applyNumberFormat="1" applyFont="1">
      <alignment vertical="center"/>
    </xf>
    <xf numFmtId="202" fontId="13" fillId="0" borderId="26" xfId="0" applyNumberFormat="1" applyFont="1" applyBorder="1" applyAlignment="1">
      <alignment horizontal="right" vertical="center"/>
    </xf>
    <xf numFmtId="0" fontId="13" fillId="0" borderId="26" xfId="11" applyFont="1" applyBorder="1">
      <alignment vertical="center"/>
    </xf>
    <xf numFmtId="0" fontId="13" fillId="0" borderId="6" xfId="0" applyFont="1" applyBorder="1" applyAlignment="1">
      <alignment horizontal="center" vertical="center"/>
    </xf>
    <xf numFmtId="9" fontId="34" fillId="0" borderId="6" xfId="0" applyNumberFormat="1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9" fontId="34" fillId="0" borderId="0" xfId="0" applyNumberFormat="1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17" fillId="0" borderId="3" xfId="5" applyNumberFormat="1" applyFont="1" applyBorder="1" applyAlignment="1">
      <alignment horizontal="center" vertical="center"/>
    </xf>
    <xf numFmtId="210" fontId="12" fillId="0" borderId="0" xfId="5" quotePrefix="1" applyNumberFormat="1" applyFont="1" applyAlignment="1">
      <alignment horizontal="left" vertical="top"/>
    </xf>
    <xf numFmtId="0" fontId="13" fillId="0" borderId="0" xfId="0" quotePrefix="1" applyFont="1" applyAlignment="1">
      <alignment horizontal="center" vertical="center"/>
    </xf>
    <xf numFmtId="193" fontId="13" fillId="0" borderId="0" xfId="0" applyNumberFormat="1" applyFont="1">
      <alignment vertical="center"/>
    </xf>
    <xf numFmtId="3" fontId="21" fillId="0" borderId="0" xfId="0" applyNumberFormat="1" applyFont="1" applyAlignment="1">
      <alignment horizontal="center" vertical="center" wrapText="1"/>
    </xf>
    <xf numFmtId="185" fontId="20" fillId="0" borderId="0" xfId="11" applyNumberFormat="1" applyFont="1" applyAlignment="1">
      <alignment horizontal="right" vertical="center"/>
    </xf>
    <xf numFmtId="0" fontId="13" fillId="0" borderId="0" xfId="11" applyFont="1">
      <alignment vertical="center"/>
    </xf>
    <xf numFmtId="0" fontId="20" fillId="0" borderId="0" xfId="11" applyFont="1">
      <alignment vertical="center"/>
    </xf>
    <xf numFmtId="191" fontId="20" fillId="0" borderId="0" xfId="0" applyNumberFormat="1" applyFont="1">
      <alignment vertical="center"/>
    </xf>
    <xf numFmtId="222" fontId="13" fillId="0" borderId="0" xfId="5" applyNumberFormat="1" applyFont="1" applyAlignment="1">
      <alignment vertical="center"/>
    </xf>
    <xf numFmtId="2" fontId="17" fillId="0" borderId="0" xfId="0" applyNumberFormat="1" applyFont="1">
      <alignment vertical="center"/>
    </xf>
    <xf numFmtId="205" fontId="17" fillId="0" borderId="0" xfId="0" applyNumberFormat="1" applyFont="1">
      <alignment vertical="center"/>
    </xf>
    <xf numFmtId="43" fontId="54" fillId="0" borderId="0" xfId="0" applyNumberFormat="1" applyFont="1">
      <alignment vertical="center"/>
    </xf>
    <xf numFmtId="210" fontId="55" fillId="0" borderId="0" xfId="5" quotePrefix="1" applyNumberFormat="1" applyFont="1" applyAlignment="1">
      <alignment horizontal="left" vertical="top"/>
    </xf>
    <xf numFmtId="237" fontId="56" fillId="0" borderId="0" xfId="5" applyNumberFormat="1" applyFont="1" applyAlignment="1">
      <alignment vertical="center"/>
    </xf>
    <xf numFmtId="2" fontId="57" fillId="0" borderId="0" xfId="0" applyNumberFormat="1" applyFont="1">
      <alignment vertical="center"/>
    </xf>
    <xf numFmtId="41" fontId="12" fillId="0" borderId="0" xfId="5" applyFont="1" applyAlignment="1">
      <alignment horizontal="center" vertical="center" wrapText="1"/>
    </xf>
    <xf numFmtId="41" fontId="12" fillId="0" borderId="0" xfId="5" applyFont="1" applyAlignment="1">
      <alignment horizontal="center" vertical="center"/>
    </xf>
    <xf numFmtId="177" fontId="12" fillId="0" borderId="0" xfId="5" applyNumberFormat="1" applyFont="1" applyAlignment="1">
      <alignment horizontal="center" vertical="center"/>
    </xf>
    <xf numFmtId="41" fontId="47" fillId="0" borderId="0" xfId="5" applyFont="1" applyAlignment="1">
      <alignment horizontal="center" vertical="center"/>
    </xf>
    <xf numFmtId="41" fontId="34" fillId="6" borderId="0" xfId="5" applyFont="1" applyFill="1" applyAlignment="1">
      <alignment horizontal="center" vertical="center"/>
    </xf>
    <xf numFmtId="205" fontId="58" fillId="0" borderId="0" xfId="5" applyNumberFormat="1" applyFont="1" applyAlignment="1">
      <alignment vertical="center"/>
    </xf>
    <xf numFmtId="0" fontId="22" fillId="0" borderId="54" xfId="0" applyFont="1" applyBorder="1" applyAlignment="1"/>
    <xf numFmtId="0" fontId="59" fillId="0" borderId="0" xfId="0" applyFont="1">
      <alignment vertical="center"/>
    </xf>
    <xf numFmtId="0" fontId="22" fillId="0" borderId="55" xfId="0" applyFont="1" applyBorder="1" applyAlignment="1">
      <alignment horizontal="center" vertical="center"/>
    </xf>
    <xf numFmtId="0" fontId="22" fillId="0" borderId="55" xfId="0" applyFont="1" applyBorder="1">
      <alignment vertical="center"/>
    </xf>
    <xf numFmtId="0" fontId="23" fillId="0" borderId="55" xfId="0" applyFont="1" applyBorder="1">
      <alignment vertical="center"/>
    </xf>
    <xf numFmtId="0" fontId="59" fillId="0" borderId="0" xfId="0" quotePrefix="1" applyFont="1" applyAlignment="1">
      <alignment horizontal="left" vertical="center"/>
    </xf>
    <xf numFmtId="0" fontId="60" fillId="0" borderId="0" xfId="0" applyFont="1">
      <alignment vertical="center"/>
    </xf>
    <xf numFmtId="0" fontId="61" fillId="0" borderId="0" xfId="0" quotePrefix="1" applyFont="1" applyAlignment="1">
      <alignment horizontal="right" vertical="center"/>
    </xf>
    <xf numFmtId="0" fontId="61" fillId="0" borderId="0" xfId="0" quotePrefix="1" applyFont="1" applyAlignment="1">
      <alignment horizontal="distributed" vertical="center" shrinkToFit="1"/>
    </xf>
    <xf numFmtId="0" fontId="62" fillId="0" borderId="0" xfId="0" applyFont="1" applyAlignment="1">
      <alignment horizontal="right" vertical="center"/>
    </xf>
    <xf numFmtId="206" fontId="61" fillId="0" borderId="0" xfId="0" applyNumberFormat="1" applyFont="1">
      <alignment vertical="center"/>
    </xf>
    <xf numFmtId="0" fontId="61" fillId="0" borderId="0" xfId="0" applyFont="1">
      <alignment vertical="center"/>
    </xf>
    <xf numFmtId="0" fontId="63" fillId="0" borderId="0" xfId="0" quotePrefix="1" applyFont="1" applyAlignment="1">
      <alignment horizontal="left" vertical="center"/>
    </xf>
    <xf numFmtId="0" fontId="60" fillId="0" borderId="20" xfId="0" applyFont="1" applyBorder="1">
      <alignment vertical="center"/>
    </xf>
    <xf numFmtId="0" fontId="23" fillId="0" borderId="20" xfId="0" applyFont="1" applyBorder="1">
      <alignment vertical="center"/>
    </xf>
    <xf numFmtId="206" fontId="60" fillId="0" borderId="20" xfId="0" applyNumberFormat="1" applyFont="1" applyBorder="1">
      <alignment vertical="center"/>
    </xf>
    <xf numFmtId="0" fontId="22" fillId="0" borderId="56" xfId="0" applyFont="1" applyBorder="1">
      <alignment vertical="center"/>
    </xf>
    <xf numFmtId="0" fontId="64" fillId="0" borderId="0" xfId="5" applyNumberFormat="1" applyFont="1" applyAlignment="1">
      <alignment horizontal="center" vertical="center"/>
    </xf>
    <xf numFmtId="205" fontId="65" fillId="0" borderId="0" xfId="5" applyNumberFormat="1" applyFont="1" applyAlignment="1">
      <alignment horizontal="right" vertical="center"/>
    </xf>
    <xf numFmtId="0" fontId="65" fillId="0" borderId="0" xfId="0" quotePrefix="1" applyFont="1" applyAlignment="1">
      <alignment horizontal="left" vertical="center"/>
    </xf>
    <xf numFmtId="0" fontId="65" fillId="0" borderId="0" xfId="0" applyFont="1">
      <alignment vertical="center"/>
    </xf>
    <xf numFmtId="205" fontId="64" fillId="0" borderId="0" xfId="0" quotePrefix="1" applyNumberFormat="1" applyFont="1" applyAlignment="1">
      <alignment horizontal="left" vertical="center"/>
    </xf>
    <xf numFmtId="0" fontId="64" fillId="0" borderId="0" xfId="0" quotePrefix="1" applyFont="1" applyAlignment="1">
      <alignment horizontal="left" vertical="center"/>
    </xf>
    <xf numFmtId="0" fontId="64" fillId="0" borderId="0" xfId="0" applyFont="1">
      <alignment vertical="center"/>
    </xf>
    <xf numFmtId="205" fontId="65" fillId="0" borderId="0" xfId="0" applyNumberFormat="1" applyFont="1">
      <alignment vertical="center"/>
    </xf>
    <xf numFmtId="176" fontId="16" fillId="4" borderId="15" xfId="0" applyNumberFormat="1" applyFont="1" applyFill="1" applyBorder="1" applyAlignment="1">
      <alignment horizontal="right" vertical="center"/>
    </xf>
    <xf numFmtId="184" fontId="17" fillId="0" borderId="0" xfId="5" applyNumberFormat="1" applyFont="1" applyAlignment="1">
      <alignment vertical="center"/>
    </xf>
    <xf numFmtId="226" fontId="27" fillId="0" borderId="0" xfId="0" applyNumberFormat="1" applyFont="1">
      <alignment vertical="center"/>
    </xf>
    <xf numFmtId="43" fontId="13" fillId="0" borderId="0" xfId="0" applyNumberFormat="1" applyFont="1">
      <alignment vertical="center"/>
    </xf>
    <xf numFmtId="0" fontId="1" fillId="4" borderId="11" xfId="0" applyFont="1" applyFill="1" applyBorder="1" applyAlignment="1">
      <alignment horizontal="distributed" vertical="center"/>
    </xf>
    <xf numFmtId="0" fontId="13" fillId="4" borderId="8" xfId="0" applyFont="1" applyFill="1" applyBorder="1" applyAlignment="1">
      <alignment horizontal="distributed" vertical="center" indent="1"/>
    </xf>
    <xf numFmtId="205" fontId="50" fillId="0" borderId="0" xfId="0" applyNumberFormat="1" applyFont="1">
      <alignment vertical="center"/>
    </xf>
    <xf numFmtId="0" fontId="0" fillId="4" borderId="15" xfId="0" applyFill="1" applyBorder="1" applyAlignment="1">
      <alignment horizontal="distributed" vertical="center"/>
    </xf>
    <xf numFmtId="0" fontId="0" fillId="4" borderId="15" xfId="0" applyFill="1" applyBorder="1" applyAlignment="1">
      <alignment horizontal="center" vertical="center"/>
    </xf>
    <xf numFmtId="178" fontId="0" fillId="4" borderId="15" xfId="0" applyNumberFormat="1" applyFill="1" applyBorder="1">
      <alignment vertical="center"/>
    </xf>
    <xf numFmtId="176" fontId="0" fillId="4" borderId="15" xfId="0" applyNumberFormat="1" applyFill="1" applyBorder="1">
      <alignment vertical="center"/>
    </xf>
    <xf numFmtId="0" fontId="1" fillId="4" borderId="46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178" fontId="0" fillId="4" borderId="3" xfId="0" applyNumberFormat="1" applyFill="1" applyBorder="1">
      <alignment vertical="center"/>
    </xf>
    <xf numFmtId="176" fontId="16" fillId="4" borderId="3" xfId="0" applyNumberFormat="1" applyFont="1" applyFill="1" applyBorder="1" applyAlignment="1">
      <alignment horizontal="right" vertical="center"/>
    </xf>
    <xf numFmtId="0" fontId="1" fillId="4" borderId="14" xfId="0" quotePrefix="1" applyFont="1" applyFill="1" applyBorder="1" applyAlignment="1">
      <alignment horizontal="right" vertical="center"/>
    </xf>
    <xf numFmtId="0" fontId="74" fillId="0" borderId="0" xfId="0" quotePrefix="1" applyFont="1" applyAlignment="1">
      <alignment horizontal="distributed" vertical="center" shrinkToFit="1"/>
    </xf>
    <xf numFmtId="0" fontId="74" fillId="0" borderId="0" xfId="0" applyFont="1" applyAlignment="1">
      <alignment horizontal="right" vertical="center"/>
    </xf>
    <xf numFmtId="206" fontId="74" fillId="0" borderId="0" xfId="0" applyNumberFormat="1" applyFont="1">
      <alignment vertical="center"/>
    </xf>
    <xf numFmtId="41" fontId="33" fillId="0" borderId="0" xfId="5" applyFont="1" applyAlignment="1">
      <alignment horizontal="center" vertical="center"/>
    </xf>
    <xf numFmtId="210" fontId="44" fillId="0" borderId="0" xfId="5" applyNumberFormat="1" applyFont="1" applyAlignment="1">
      <alignment horizontal="center" vertical="center" shrinkToFit="1"/>
    </xf>
    <xf numFmtId="0" fontId="13" fillId="0" borderId="26" xfId="0" applyFont="1" applyBorder="1">
      <alignment vertical="center"/>
    </xf>
    <xf numFmtId="222" fontId="13" fillId="0" borderId="26" xfId="0" applyNumberFormat="1" applyFont="1" applyBorder="1">
      <alignment vertical="center"/>
    </xf>
    <xf numFmtId="239" fontId="13" fillId="0" borderId="26" xfId="0" quotePrefix="1" applyNumberFormat="1" applyFont="1" applyBorder="1" applyAlignment="1">
      <alignment horizontal="center" vertical="center"/>
    </xf>
    <xf numFmtId="0" fontId="13" fillId="0" borderId="26" xfId="0" quotePrefix="1" applyFont="1" applyBorder="1" applyAlignment="1">
      <alignment horizontal="left" vertical="center"/>
    </xf>
    <xf numFmtId="0" fontId="0" fillId="0" borderId="26" xfId="0" applyBorder="1">
      <alignment vertical="center"/>
    </xf>
    <xf numFmtId="205" fontId="13" fillId="0" borderId="26" xfId="0" applyNumberFormat="1" applyFont="1" applyBorder="1">
      <alignment vertical="center"/>
    </xf>
    <xf numFmtId="0" fontId="76" fillId="0" borderId="0" xfId="0" applyFont="1" applyAlignment="1">
      <alignment horizontal="center" vertical="center"/>
    </xf>
    <xf numFmtId="0" fontId="77" fillId="0" borderId="0" xfId="0" applyFont="1">
      <alignment vertical="center"/>
    </xf>
    <xf numFmtId="0" fontId="78" fillId="0" borderId="0" xfId="0" applyFont="1" applyAlignment="1">
      <alignment horizontal="center" vertical="center"/>
    </xf>
    <xf numFmtId="0" fontId="78" fillId="0" borderId="0" xfId="0" applyFont="1">
      <alignment vertical="center"/>
    </xf>
    <xf numFmtId="0" fontId="78" fillId="0" borderId="0" xfId="0" quotePrefix="1" applyFont="1" applyAlignment="1">
      <alignment horizontal="center" vertical="center"/>
    </xf>
    <xf numFmtId="0" fontId="78" fillId="0" borderId="0" xfId="11" applyFont="1" applyAlignment="1">
      <alignment horizontal="center" vertical="center"/>
    </xf>
    <xf numFmtId="193" fontId="78" fillId="0" borderId="0" xfId="0" applyNumberFormat="1" applyFont="1">
      <alignment vertical="center"/>
    </xf>
    <xf numFmtId="0" fontId="78" fillId="0" borderId="0" xfId="11" applyFont="1">
      <alignment vertical="center"/>
    </xf>
    <xf numFmtId="41" fontId="13" fillId="0" borderId="0" xfId="5" applyFont="1" applyAlignment="1">
      <alignment horizontal="left" vertical="center"/>
    </xf>
    <xf numFmtId="0" fontId="1" fillId="4" borderId="13" xfId="0" applyFont="1" applyFill="1" applyBorder="1" applyAlignment="1">
      <alignment horizontal="center" vertical="center" shrinkToFit="1"/>
    </xf>
    <xf numFmtId="222" fontId="13" fillId="0" borderId="0" xfId="0" applyNumberFormat="1" applyFont="1" applyAlignment="1">
      <alignment horizontal="right" vertical="center"/>
    </xf>
    <xf numFmtId="0" fontId="78" fillId="0" borderId="26" xfId="11" applyFont="1" applyBorder="1" applyAlignment="1">
      <alignment horizontal="center" vertical="center"/>
    </xf>
    <xf numFmtId="0" fontId="0" fillId="4" borderId="11" xfId="0" applyFill="1" applyBorder="1" applyAlignment="1">
      <alignment horizontal="distributed" vertical="center"/>
    </xf>
    <xf numFmtId="230" fontId="13" fillId="4" borderId="3" xfId="0" applyNumberFormat="1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right" vertical="center"/>
    </xf>
    <xf numFmtId="0" fontId="0" fillId="4" borderId="13" xfId="0" applyFill="1" applyBorder="1">
      <alignment vertical="center"/>
    </xf>
    <xf numFmtId="0" fontId="0" fillId="4" borderId="18" xfId="0" applyFill="1" applyBorder="1">
      <alignment vertical="center"/>
    </xf>
    <xf numFmtId="0" fontId="0" fillId="4" borderId="26" xfId="0" applyFill="1" applyBorder="1" applyAlignment="1">
      <alignment horizontal="center" vertical="center"/>
    </xf>
    <xf numFmtId="0" fontId="0" fillId="4" borderId="105" xfId="0" applyFill="1" applyBorder="1" applyAlignment="1">
      <alignment horizontal="distributed" vertical="center"/>
    </xf>
    <xf numFmtId="220" fontId="13" fillId="4" borderId="74" xfId="0" applyNumberFormat="1" applyFont="1" applyFill="1" applyBorder="1" applyAlignment="1">
      <alignment horizontal="center" vertical="center"/>
    </xf>
    <xf numFmtId="0" fontId="0" fillId="4" borderId="74" xfId="0" applyFill="1" applyBorder="1" applyAlignment="1">
      <alignment horizontal="center" vertical="center"/>
    </xf>
    <xf numFmtId="202" fontId="0" fillId="4" borderId="74" xfId="0" applyNumberFormat="1" applyFill="1" applyBorder="1">
      <alignment vertical="center"/>
    </xf>
    <xf numFmtId="176" fontId="0" fillId="4" borderId="74" xfId="0" applyNumberFormat="1" applyFill="1" applyBorder="1">
      <alignment vertical="center"/>
    </xf>
    <xf numFmtId="176" fontId="0" fillId="4" borderId="74" xfId="0" applyNumberFormat="1" applyFill="1" applyBorder="1" applyAlignment="1">
      <alignment horizontal="right" vertical="center"/>
    </xf>
    <xf numFmtId="0" fontId="0" fillId="4" borderId="82" xfId="0" applyFill="1" applyBorder="1" applyAlignment="1">
      <alignment horizontal="center" vertical="center"/>
    </xf>
    <xf numFmtId="0" fontId="1" fillId="4" borderId="12" xfId="0" quotePrefix="1" applyFont="1" applyFill="1" applyBorder="1" applyAlignment="1">
      <alignment horizontal="right" vertical="center"/>
    </xf>
    <xf numFmtId="41" fontId="1" fillId="0" borderId="0" xfId="5" applyFont="1" applyAlignment="1">
      <alignment vertical="center"/>
    </xf>
    <xf numFmtId="41" fontId="16" fillId="0" borderId="0" xfId="5" applyFont="1" applyAlignment="1">
      <alignment vertical="center"/>
    </xf>
    <xf numFmtId="41" fontId="1" fillId="0" borderId="0" xfId="5" applyFont="1" applyAlignment="1">
      <alignment horizontal="center" vertical="center"/>
    </xf>
    <xf numFmtId="177" fontId="1" fillId="0" borderId="0" xfId="5" applyNumberFormat="1" applyFont="1" applyAlignment="1">
      <alignment horizontal="center" vertical="center"/>
    </xf>
    <xf numFmtId="0" fontId="1" fillId="0" borderId="0" xfId="5" applyNumberFormat="1" applyFont="1" applyAlignment="1">
      <alignment vertical="center"/>
    </xf>
    <xf numFmtId="41" fontId="16" fillId="0" borderId="0" xfId="5" applyFont="1" applyAlignment="1">
      <alignment horizontal="left" vertical="center" indent="1"/>
    </xf>
    <xf numFmtId="41" fontId="16" fillId="0" borderId="0" xfId="5" applyFont="1" applyAlignment="1">
      <alignment horizontal="center" vertical="center"/>
    </xf>
    <xf numFmtId="217" fontId="13" fillId="0" borderId="0" xfId="5" applyNumberFormat="1" applyFont="1" applyAlignment="1">
      <alignment horizontal="center" vertical="center"/>
    </xf>
    <xf numFmtId="201" fontId="13" fillId="0" borderId="0" xfId="5" applyNumberFormat="1" applyFont="1" applyAlignment="1">
      <alignment horizontal="center" vertical="center"/>
    </xf>
    <xf numFmtId="228" fontId="0" fillId="4" borderId="3" xfId="0" applyNumberFormat="1" applyFill="1" applyBorder="1">
      <alignment vertical="center"/>
    </xf>
    <xf numFmtId="231" fontId="13" fillId="4" borderId="3" xfId="0" applyNumberFormat="1" applyFont="1" applyFill="1" applyBorder="1" applyAlignment="1">
      <alignment horizontal="distributed" vertical="center" indent="1"/>
    </xf>
    <xf numFmtId="185" fontId="0" fillId="4" borderId="3" xfId="3" applyNumberFormat="1" applyFont="1" applyFill="1" applyBorder="1" applyAlignment="1">
      <alignment vertical="center"/>
    </xf>
    <xf numFmtId="0" fontId="80" fillId="0" borderId="0" xfId="25" applyFont="1">
      <alignment vertical="center"/>
    </xf>
    <xf numFmtId="0" fontId="42" fillId="0" borderId="0" xfId="5" applyNumberFormat="1" applyFont="1" applyAlignment="1">
      <alignment vertical="center"/>
    </xf>
    <xf numFmtId="0" fontId="26" fillId="0" borderId="0" xfId="5" quotePrefix="1" applyNumberFormat="1" applyFont="1" applyAlignment="1">
      <alignment horizontal="left" vertical="top"/>
    </xf>
    <xf numFmtId="232" fontId="13" fillId="0" borderId="0" xfId="5" applyNumberFormat="1" applyFont="1" applyAlignment="1">
      <alignment horizontal="center" vertical="center"/>
    </xf>
    <xf numFmtId="212" fontId="13" fillId="0" borderId="0" xfId="5" applyNumberFormat="1" applyFont="1" applyAlignment="1">
      <alignment vertical="center"/>
    </xf>
    <xf numFmtId="0" fontId="17" fillId="0" borderId="0" xfId="0" applyFont="1" applyAlignment="1">
      <alignment horizontal="center" vertical="center"/>
    </xf>
    <xf numFmtId="202" fontId="15" fillId="4" borderId="0" xfId="0" applyNumberFormat="1" applyFont="1" applyFill="1" applyBorder="1" applyAlignment="1">
      <alignment horizontal="center" vertical="center"/>
    </xf>
    <xf numFmtId="242" fontId="77" fillId="0" borderId="0" xfId="0" applyNumberFormat="1" applyFont="1" applyAlignment="1">
      <alignment vertical="center"/>
    </xf>
    <xf numFmtId="221" fontId="81" fillId="8" borderId="21" xfId="0" applyNumberFormat="1" applyFont="1" applyFill="1" applyBorder="1" applyAlignment="1">
      <alignment horizontal="right" vertical="center" wrapText="1" indent="1"/>
    </xf>
    <xf numFmtId="177" fontId="17" fillId="0" borderId="0" xfId="5" applyNumberFormat="1" applyFont="1" applyAlignment="1">
      <alignment vertical="center"/>
    </xf>
    <xf numFmtId="0" fontId="78" fillId="0" borderId="26" xfId="0" quotePrefix="1" applyFont="1" applyBorder="1" applyAlignment="1">
      <alignment horizontal="center" vertical="center"/>
    </xf>
    <xf numFmtId="0" fontId="78" fillId="0" borderId="26" xfId="0" applyFont="1" applyBorder="1">
      <alignment vertical="center"/>
    </xf>
    <xf numFmtId="193" fontId="78" fillId="0" borderId="26" xfId="0" applyNumberFormat="1" applyFont="1" applyBorder="1">
      <alignment vertical="center"/>
    </xf>
    <xf numFmtId="0" fontId="78" fillId="0" borderId="26" xfId="0" applyFont="1" applyBorder="1" applyAlignment="1">
      <alignment horizontal="center" vertical="center"/>
    </xf>
    <xf numFmtId="0" fontId="78" fillId="0" borderId="26" xfId="11" applyFont="1" applyBorder="1">
      <alignment vertical="center"/>
    </xf>
    <xf numFmtId="185" fontId="20" fillId="10" borderId="0" xfId="11" applyNumberFormat="1" applyFont="1" applyFill="1" applyAlignment="1">
      <alignment horizontal="right" vertical="center"/>
    </xf>
    <xf numFmtId="185" fontId="20" fillId="10" borderId="26" xfId="11" applyNumberFormat="1" applyFont="1" applyFill="1" applyBorder="1" applyAlignment="1">
      <alignment horizontal="right" vertical="center"/>
    </xf>
    <xf numFmtId="244" fontId="0" fillId="4" borderId="3" xfId="0" applyNumberFormat="1" applyFill="1" applyBorder="1">
      <alignment vertical="center"/>
    </xf>
    <xf numFmtId="0" fontId="1" fillId="0" borderId="0" xfId="0" applyFont="1">
      <alignment vertical="center"/>
    </xf>
    <xf numFmtId="0" fontId="66" fillId="0" borderId="0" xfId="0" applyFont="1" applyAlignment="1">
      <alignment horizontal="center" vertical="center" wrapText="1" shrinkToFit="1"/>
    </xf>
    <xf numFmtId="0" fontId="66" fillId="0" borderId="0" xfId="0" quotePrefix="1" applyFont="1" applyAlignment="1">
      <alignment horizontal="center" vertical="center" shrinkToFit="1"/>
    </xf>
    <xf numFmtId="0" fontId="66" fillId="0" borderId="55" xfId="0" quotePrefix="1" applyFont="1" applyBorder="1" applyAlignment="1">
      <alignment horizontal="center" vertical="center" shrinkToFit="1"/>
    </xf>
    <xf numFmtId="0" fontId="0" fillId="4" borderId="2" xfId="0" applyFill="1" applyBorder="1" applyAlignment="1">
      <alignment horizontal="distributed" vertical="center"/>
    </xf>
    <xf numFmtId="0" fontId="0" fillId="4" borderId="11" xfId="0" applyFill="1" applyBorder="1" applyAlignment="1">
      <alignment horizontal="distributed" vertical="center"/>
    </xf>
    <xf numFmtId="0" fontId="1" fillId="4" borderId="58" xfId="0" applyFont="1" applyFill="1" applyBorder="1" applyAlignment="1">
      <alignment horizontal="distributed" vertical="center"/>
    </xf>
    <xf numFmtId="0" fontId="0" fillId="4" borderId="35" xfId="0" applyFill="1" applyBorder="1" applyAlignment="1">
      <alignment horizontal="distributed" vertical="center"/>
    </xf>
    <xf numFmtId="0" fontId="16" fillId="4" borderId="59" xfId="0" applyFont="1" applyFill="1" applyBorder="1" applyAlignment="1">
      <alignment horizontal="center" vertical="center"/>
    </xf>
    <xf numFmtId="0" fontId="16" fillId="4" borderId="60" xfId="0" applyFont="1" applyFill="1" applyBorder="1" applyAlignment="1">
      <alignment horizontal="center" vertical="center"/>
    </xf>
    <xf numFmtId="0" fontId="16" fillId="4" borderId="61" xfId="0" applyFont="1" applyFill="1" applyBorder="1" applyAlignment="1">
      <alignment horizontal="center" vertical="center"/>
    </xf>
    <xf numFmtId="0" fontId="16" fillId="4" borderId="12" xfId="0" quotePrefix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" fillId="4" borderId="2" xfId="0" quotePrefix="1" applyFont="1" applyFill="1" applyBorder="1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1" fillId="4" borderId="73" xfId="0" quotePrefix="1" applyFont="1" applyFill="1" applyBorder="1" applyAlignment="1">
      <alignment horizontal="center" vertical="center"/>
    </xf>
    <xf numFmtId="0" fontId="0" fillId="4" borderId="73" xfId="0" quotePrefix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7" fillId="0" borderId="38" xfId="5" applyNumberFormat="1" applyFont="1" applyBorder="1" applyAlignment="1">
      <alignment horizontal="center" vertical="center"/>
    </xf>
    <xf numFmtId="0" fontId="17" fillId="0" borderId="11" xfId="5" applyNumberFormat="1" applyFont="1" applyBorder="1" applyAlignment="1">
      <alignment horizontal="center" vertical="center"/>
    </xf>
    <xf numFmtId="3" fontId="17" fillId="0" borderId="38" xfId="5" applyNumberFormat="1" applyFont="1" applyBorder="1" applyAlignment="1">
      <alignment horizontal="center" vertical="center"/>
    </xf>
    <xf numFmtId="3" fontId="17" fillId="0" borderId="11" xfId="5" applyNumberFormat="1" applyFont="1" applyBorder="1" applyAlignment="1">
      <alignment horizontal="center" vertical="center"/>
    </xf>
    <xf numFmtId="0" fontId="17" fillId="0" borderId="3" xfId="5" applyNumberFormat="1" applyFont="1" applyBorder="1" applyAlignment="1">
      <alignment horizontal="center" vertical="center"/>
    </xf>
    <xf numFmtId="0" fontId="17" fillId="0" borderId="2" xfId="5" applyNumberFormat="1" applyFont="1" applyBorder="1" applyAlignment="1">
      <alignment horizontal="center" vertical="center"/>
    </xf>
    <xf numFmtId="235" fontId="52" fillId="0" borderId="38" xfId="5" applyNumberFormat="1" applyFont="1" applyBorder="1" applyAlignment="1">
      <alignment horizontal="center" vertical="center"/>
    </xf>
    <xf numFmtId="235" fontId="52" fillId="0" borderId="11" xfId="5" applyNumberFormat="1" applyFont="1" applyBorder="1" applyAlignment="1">
      <alignment horizontal="center" vertical="center"/>
    </xf>
    <xf numFmtId="0" fontId="17" fillId="0" borderId="62" xfId="5" applyNumberFormat="1" applyFont="1" applyBorder="1" applyAlignment="1">
      <alignment horizontal="center"/>
    </xf>
    <xf numFmtId="0" fontId="17" fillId="0" borderId="6" xfId="5" applyNumberFormat="1" applyFont="1" applyBorder="1" applyAlignment="1">
      <alignment horizontal="center"/>
    </xf>
    <xf numFmtId="0" fontId="17" fillId="0" borderId="7" xfId="5" applyNumberFormat="1" applyFont="1" applyBorder="1" applyAlignment="1">
      <alignment horizontal="center"/>
    </xf>
    <xf numFmtId="0" fontId="17" fillId="0" borderId="36" xfId="5" applyNumberFormat="1" applyFont="1" applyBorder="1" applyAlignment="1">
      <alignment horizontal="center" vertical="top"/>
    </xf>
    <xf numFmtId="0" fontId="17" fillId="0" borderId="26" xfId="5" applyNumberFormat="1" applyFont="1" applyBorder="1" applyAlignment="1">
      <alignment horizontal="center" vertical="top"/>
    </xf>
    <xf numFmtId="0" fontId="17" fillId="0" borderId="37" xfId="5" applyNumberFormat="1" applyFont="1" applyBorder="1" applyAlignment="1">
      <alignment horizontal="center" vertical="top"/>
    </xf>
    <xf numFmtId="9" fontId="17" fillId="0" borderId="3" xfId="5" applyNumberFormat="1" applyFont="1" applyBorder="1" applyAlignment="1">
      <alignment horizontal="center" vertical="center"/>
    </xf>
    <xf numFmtId="200" fontId="13" fillId="0" borderId="3" xfId="5" applyNumberFormat="1" applyFont="1" applyBorder="1" applyAlignment="1">
      <alignment vertical="center"/>
    </xf>
    <xf numFmtId="41" fontId="13" fillId="0" borderId="0" xfId="5" quotePrefix="1" applyFont="1" applyAlignment="1">
      <alignment horizontal="center" vertical="center" shrinkToFit="1"/>
    </xf>
    <xf numFmtId="41" fontId="68" fillId="0" borderId="0" xfId="5" applyFont="1" applyAlignment="1">
      <alignment horizontal="center" vertical="center"/>
    </xf>
    <xf numFmtId="41" fontId="16" fillId="0" borderId="0" xfId="5" applyFont="1" applyAlignment="1">
      <alignment vertical="center"/>
    </xf>
    <xf numFmtId="41" fontId="16" fillId="0" borderId="0" xfId="5" applyFont="1" applyAlignment="1">
      <alignment horizontal="center" vertical="center"/>
    </xf>
    <xf numFmtId="200" fontId="52" fillId="0" borderId="3" xfId="5" applyNumberFormat="1" applyFont="1" applyBorder="1" applyAlignment="1">
      <alignment horizontal="center" vertical="center"/>
    </xf>
    <xf numFmtId="43" fontId="52" fillId="0" borderId="38" xfId="5" applyNumberFormat="1" applyFont="1" applyBorder="1" applyAlignment="1">
      <alignment horizontal="center" vertical="center" shrinkToFit="1"/>
    </xf>
    <xf numFmtId="43" fontId="52" fillId="0" borderId="2" xfId="5" applyNumberFormat="1" applyFont="1" applyBorder="1" applyAlignment="1">
      <alignment horizontal="center" vertical="center" shrinkToFit="1"/>
    </xf>
    <xf numFmtId="43" fontId="52" fillId="0" borderId="11" xfId="5" applyNumberFormat="1" applyFont="1" applyBorder="1" applyAlignment="1">
      <alignment horizontal="center" vertical="center" shrinkToFit="1"/>
    </xf>
    <xf numFmtId="41" fontId="13" fillId="0" borderId="0" xfId="5" applyFont="1" applyAlignment="1">
      <alignment horizontal="center" vertical="center" shrinkToFit="1"/>
    </xf>
    <xf numFmtId="214" fontId="13" fillId="0" borderId="0" xfId="3" quotePrefix="1" applyNumberFormat="1" applyFont="1" applyAlignment="1">
      <alignment horizontal="right" vertical="center"/>
    </xf>
    <xf numFmtId="0" fontId="13" fillId="0" borderId="0" xfId="5" quotePrefix="1" applyNumberFormat="1" applyFont="1" applyAlignment="1">
      <alignment horizontal="right" vertical="center"/>
    </xf>
    <xf numFmtId="219" fontId="13" fillId="0" borderId="0" xfId="5" applyNumberFormat="1" applyFont="1" applyAlignment="1">
      <alignment horizontal="left" vertical="center"/>
    </xf>
    <xf numFmtId="222" fontId="52" fillId="0" borderId="0" xfId="5" applyNumberFormat="1" applyFont="1" applyAlignment="1">
      <alignment horizontal="center" vertical="center"/>
    </xf>
    <xf numFmtId="0" fontId="67" fillId="0" borderId="0" xfId="5" applyNumberFormat="1" applyFont="1" applyAlignment="1">
      <alignment horizontal="center" vertical="center"/>
    </xf>
    <xf numFmtId="0" fontId="52" fillId="0" borderId="38" xfId="5" applyNumberFormat="1" applyFont="1" applyBorder="1" applyAlignment="1">
      <alignment horizontal="center" vertical="center" shrinkToFit="1"/>
    </xf>
    <xf numFmtId="0" fontId="52" fillId="0" borderId="2" xfId="5" applyNumberFormat="1" applyFont="1" applyBorder="1" applyAlignment="1">
      <alignment horizontal="center" vertical="center" shrinkToFit="1"/>
    </xf>
    <xf numFmtId="0" fontId="52" fillId="0" borderId="11" xfId="5" applyNumberFormat="1" applyFont="1" applyBorder="1" applyAlignment="1">
      <alignment horizontal="center" vertical="center" shrinkToFit="1"/>
    </xf>
    <xf numFmtId="234" fontId="52" fillId="0" borderId="38" xfId="5" applyNumberFormat="1" applyFont="1" applyBorder="1" applyAlignment="1">
      <alignment horizontal="center" vertical="center"/>
    </xf>
    <xf numFmtId="234" fontId="52" fillId="0" borderId="11" xfId="5" applyNumberFormat="1" applyFont="1" applyBorder="1" applyAlignment="1">
      <alignment horizontal="center" vertical="center"/>
    </xf>
    <xf numFmtId="0" fontId="18" fillId="0" borderId="0" xfId="5" quotePrefix="1" applyNumberFormat="1" applyFont="1" applyAlignment="1">
      <alignment horizontal="distributed" vertical="center"/>
    </xf>
    <xf numFmtId="200" fontId="16" fillId="0" borderId="0" xfId="5" applyNumberFormat="1" applyFont="1" applyAlignment="1">
      <alignment vertical="center"/>
    </xf>
    <xf numFmtId="211" fontId="13" fillId="0" borderId="0" xfId="5" applyNumberFormat="1" applyFont="1" applyAlignment="1">
      <alignment horizontal="center" vertical="center"/>
    </xf>
    <xf numFmtId="212" fontId="13" fillId="0" borderId="0" xfId="5" applyNumberFormat="1" applyFont="1" applyAlignment="1">
      <alignment horizontal="left" vertical="center"/>
    </xf>
    <xf numFmtId="41" fontId="1" fillId="0" borderId="0" xfId="5" applyFont="1" applyAlignment="1">
      <alignment horizontal="center" vertical="center"/>
    </xf>
    <xf numFmtId="41" fontId="1" fillId="0" borderId="0" xfId="5" applyFont="1" applyAlignment="1">
      <alignment horizontal="left" vertical="center" indent="1"/>
    </xf>
    <xf numFmtId="195" fontId="13" fillId="0" borderId="0" xfId="5" applyNumberFormat="1" applyFont="1" applyAlignment="1">
      <alignment horizontal="right" vertical="center"/>
    </xf>
    <xf numFmtId="213" fontId="13" fillId="0" borderId="0" xfId="3" applyNumberFormat="1" applyFont="1" applyAlignment="1">
      <alignment horizontal="right" vertical="center"/>
    </xf>
    <xf numFmtId="218" fontId="13" fillId="0" borderId="0" xfId="5" applyNumberFormat="1" applyFont="1" applyAlignment="1">
      <alignment horizontal="left" vertical="center" shrinkToFit="1"/>
    </xf>
    <xf numFmtId="191" fontId="13" fillId="0" borderId="0" xfId="5" applyNumberFormat="1" applyFont="1" applyAlignment="1">
      <alignment horizontal="center" vertical="center"/>
    </xf>
    <xf numFmtId="204" fontId="13" fillId="0" borderId="0" xfId="5" applyNumberFormat="1" applyFont="1" applyAlignment="1">
      <alignment horizontal="left" vertical="center" indent="1"/>
    </xf>
    <xf numFmtId="41" fontId="13" fillId="0" borderId="0" xfId="5" applyFont="1" applyAlignment="1">
      <alignment horizontal="center" vertical="center"/>
    </xf>
    <xf numFmtId="0" fontId="13" fillId="0" borderId="0" xfId="5" applyNumberFormat="1" applyFont="1" applyAlignment="1">
      <alignment horizontal="right" vertical="center"/>
    </xf>
    <xf numFmtId="216" fontId="13" fillId="0" borderId="0" xfId="5" applyNumberFormat="1" applyFont="1" applyAlignment="1">
      <alignment horizontal="left" vertical="center"/>
    </xf>
    <xf numFmtId="41" fontId="16" fillId="0" borderId="0" xfId="5" applyFont="1" applyAlignment="1">
      <alignment horizontal="left" vertical="center" indent="1"/>
    </xf>
    <xf numFmtId="9" fontId="13" fillId="0" borderId="0" xfId="3" applyFont="1" applyAlignment="1">
      <alignment horizontal="center" vertical="center"/>
    </xf>
    <xf numFmtId="177" fontId="13" fillId="0" borderId="0" xfId="5" applyNumberFormat="1" applyFont="1" applyAlignment="1">
      <alignment vertical="center"/>
    </xf>
    <xf numFmtId="200" fontId="13" fillId="0" borderId="0" xfId="5" applyNumberFormat="1" applyFont="1" applyAlignment="1">
      <alignment vertical="center"/>
    </xf>
    <xf numFmtId="196" fontId="1" fillId="0" borderId="0" xfId="5" applyNumberFormat="1" applyFont="1" applyAlignment="1">
      <alignment horizontal="center" vertical="center"/>
    </xf>
    <xf numFmtId="10" fontId="13" fillId="0" borderId="0" xfId="3" applyNumberFormat="1" applyFont="1" applyAlignment="1">
      <alignment horizontal="center" vertical="center"/>
    </xf>
    <xf numFmtId="41" fontId="13" fillId="0" borderId="0" xfId="5" applyFont="1" applyAlignment="1">
      <alignment vertical="center"/>
    </xf>
    <xf numFmtId="0" fontId="13" fillId="0" borderId="0" xfId="5" applyNumberFormat="1" applyFont="1" applyAlignment="1">
      <alignment horizontal="center" vertical="center"/>
    </xf>
    <xf numFmtId="41" fontId="1" fillId="0" borderId="0" xfId="5" applyFont="1" applyAlignment="1">
      <alignment vertical="center"/>
    </xf>
    <xf numFmtId="237" fontId="13" fillId="0" borderId="0" xfId="5" applyNumberFormat="1" applyFont="1" applyAlignment="1">
      <alignment vertical="center"/>
    </xf>
    <xf numFmtId="197" fontId="13" fillId="0" borderId="0" xfId="5" applyNumberFormat="1" applyFont="1" applyAlignment="1">
      <alignment horizontal="center" vertical="center"/>
    </xf>
    <xf numFmtId="236" fontId="13" fillId="0" borderId="0" xfId="5" applyNumberFormat="1" applyFont="1" applyAlignment="1">
      <alignment horizontal="center" vertical="center"/>
    </xf>
    <xf numFmtId="243" fontId="13" fillId="0" borderId="0" xfId="5" applyNumberFormat="1" applyFont="1" applyAlignment="1">
      <alignment vertical="center"/>
    </xf>
    <xf numFmtId="200" fontId="67" fillId="0" borderId="3" xfId="5" applyNumberFormat="1" applyFont="1" applyBorder="1" applyAlignment="1">
      <alignment horizontal="center" vertical="center"/>
    </xf>
    <xf numFmtId="0" fontId="13" fillId="0" borderId="0" xfId="5" quotePrefix="1" applyNumberFormat="1" applyFont="1" applyAlignment="1">
      <alignment horizontal="left" vertical="center"/>
    </xf>
    <xf numFmtId="0" fontId="13" fillId="0" borderId="0" xfId="5" applyNumberFormat="1" applyFont="1" applyAlignment="1">
      <alignment horizontal="left" vertical="center"/>
    </xf>
    <xf numFmtId="200" fontId="52" fillId="0" borderId="38" xfId="5" applyNumberFormat="1" applyFont="1" applyBorder="1" applyAlignment="1">
      <alignment horizontal="center" vertical="center"/>
    </xf>
    <xf numFmtId="200" fontId="52" fillId="0" borderId="11" xfId="5" applyNumberFormat="1" applyFont="1" applyBorder="1" applyAlignment="1">
      <alignment horizontal="center" vertical="center"/>
    </xf>
    <xf numFmtId="0" fontId="17" fillId="0" borderId="62" xfId="5" applyNumberFormat="1" applyFont="1" applyBorder="1" applyAlignment="1">
      <alignment horizontal="center" vertical="center"/>
    </xf>
    <xf numFmtId="0" fontId="17" fillId="0" borderId="6" xfId="5" applyNumberFormat="1" applyFont="1" applyBorder="1" applyAlignment="1">
      <alignment horizontal="center" vertical="center"/>
    </xf>
    <xf numFmtId="0" fontId="17" fillId="0" borderId="7" xfId="5" applyNumberFormat="1" applyFont="1" applyBorder="1" applyAlignment="1">
      <alignment horizontal="center" vertical="center"/>
    </xf>
    <xf numFmtId="0" fontId="17" fillId="0" borderId="36" xfId="5" applyNumberFormat="1" applyFont="1" applyBorder="1" applyAlignment="1">
      <alignment horizontal="center" vertical="center"/>
    </xf>
    <xf numFmtId="0" fontId="17" fillId="0" borderId="26" xfId="5" applyNumberFormat="1" applyFont="1" applyBorder="1" applyAlignment="1">
      <alignment horizontal="center" vertical="center"/>
    </xf>
    <xf numFmtId="0" fontId="17" fillId="0" borderId="37" xfId="5" applyNumberFormat="1" applyFont="1" applyBorder="1" applyAlignment="1">
      <alignment horizontal="center" vertical="center"/>
    </xf>
    <xf numFmtId="185" fontId="52" fillId="0" borderId="3" xfId="3" applyNumberFormat="1" applyFont="1" applyBorder="1" applyAlignment="1">
      <alignment horizontal="center" vertical="center"/>
    </xf>
    <xf numFmtId="185" fontId="52" fillId="0" borderId="3" xfId="5" applyNumberFormat="1" applyFont="1" applyBorder="1" applyAlignment="1">
      <alignment horizontal="center" vertical="center"/>
    </xf>
    <xf numFmtId="0" fontId="52" fillId="0" borderId="3" xfId="5" applyNumberFormat="1" applyFont="1" applyBorder="1" applyAlignment="1">
      <alignment horizontal="center" vertical="center"/>
    </xf>
    <xf numFmtId="0" fontId="13" fillId="0" borderId="0" xfId="0" quotePrefix="1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3" fillId="0" borderId="26" xfId="0" quotePrefix="1" applyFont="1" applyBorder="1" applyAlignment="1">
      <alignment horizontal="distributed" vertical="center"/>
    </xf>
    <xf numFmtId="0" fontId="20" fillId="0" borderId="0" xfId="11" applyFont="1" applyAlignment="1">
      <alignment horizontal="distributed" vertical="center"/>
    </xf>
    <xf numFmtId="191" fontId="20" fillId="0" borderId="0" xfId="0" applyNumberFormat="1" applyFont="1" applyAlignment="1">
      <alignment horizontal="center" vertical="center"/>
    </xf>
    <xf numFmtId="0" fontId="20" fillId="10" borderId="0" xfId="11" applyFont="1" applyFill="1" applyAlignment="1">
      <alignment horizontal="distributed" vertical="center"/>
    </xf>
    <xf numFmtId="0" fontId="20" fillId="10" borderId="26" xfId="11" applyFont="1" applyFill="1" applyBorder="1" applyAlignment="1">
      <alignment horizontal="distributed" vertical="center"/>
    </xf>
    <xf numFmtId="177" fontId="79" fillId="0" borderId="0" xfId="0" applyNumberFormat="1" applyFont="1" applyAlignment="1">
      <alignment horizontal="right" vertical="center"/>
    </xf>
    <xf numFmtId="205" fontId="13" fillId="0" borderId="26" xfId="5" applyNumberFormat="1" applyFont="1" applyBorder="1" applyAlignment="1">
      <alignment horizontal="right" vertical="center"/>
    </xf>
    <xf numFmtId="205" fontId="17" fillId="0" borderId="0" xfId="0" applyNumberFormat="1" applyFont="1" applyAlignment="1">
      <alignment horizontal="center" vertical="center"/>
    </xf>
    <xf numFmtId="205" fontId="13" fillId="0" borderId="0" xfId="5" applyNumberFormat="1" applyFont="1" applyAlignment="1">
      <alignment horizontal="right" vertical="center"/>
    </xf>
    <xf numFmtId="222" fontId="13" fillId="0" borderId="0" xfId="5" applyNumberFormat="1" applyFont="1" applyAlignment="1">
      <alignment horizontal="right" vertical="center"/>
    </xf>
    <xf numFmtId="4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17" fillId="0" borderId="0" xfId="0" applyNumberFormat="1" applyFont="1" applyAlignment="1">
      <alignment horizontal="right" vertical="center"/>
    </xf>
    <xf numFmtId="238" fontId="20" fillId="0" borderId="0" xfId="0" applyNumberFormat="1" applyFont="1" applyAlignment="1">
      <alignment horizontal="center" vertical="center"/>
    </xf>
    <xf numFmtId="205" fontId="17" fillId="0" borderId="0" xfId="5" applyNumberFormat="1" applyFont="1" applyAlignment="1">
      <alignment horizontal="right" vertical="center"/>
    </xf>
    <xf numFmtId="210" fontId="12" fillId="0" borderId="3" xfId="5" applyNumberFormat="1" applyFont="1" applyBorder="1" applyAlignment="1">
      <alignment horizontal="center" vertical="center" shrinkToFit="1"/>
    </xf>
    <xf numFmtId="233" fontId="13" fillId="0" borderId="38" xfId="5" applyNumberFormat="1" applyFont="1" applyBorder="1" applyAlignment="1">
      <alignment horizontal="center" vertical="center"/>
    </xf>
    <xf numFmtId="233" fontId="13" fillId="0" borderId="2" xfId="5" applyNumberFormat="1" applyFont="1" applyBorder="1" applyAlignment="1">
      <alignment horizontal="center" vertical="center"/>
    </xf>
    <xf numFmtId="233" fontId="13" fillId="0" borderId="11" xfId="5" applyNumberFormat="1" applyFont="1" applyBorder="1" applyAlignment="1">
      <alignment horizontal="center" vertical="center"/>
    </xf>
    <xf numFmtId="203" fontId="13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205" fontId="17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238" fontId="20" fillId="10" borderId="0" xfId="0" applyNumberFormat="1" applyFont="1" applyFill="1" applyAlignment="1">
      <alignment horizontal="center" vertical="center"/>
    </xf>
    <xf numFmtId="222" fontId="78" fillId="0" borderId="0" xfId="5" applyNumberFormat="1" applyFont="1" applyAlignment="1">
      <alignment horizontal="right" vertical="center"/>
    </xf>
    <xf numFmtId="238" fontId="20" fillId="10" borderId="26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222" fontId="78" fillId="0" borderId="26" xfId="5" applyNumberFormat="1" applyFont="1" applyBorder="1" applyAlignment="1">
      <alignment horizontal="right" vertical="center"/>
    </xf>
    <xf numFmtId="222" fontId="13" fillId="0" borderId="0" xfId="0" applyNumberFormat="1" applyFont="1" applyAlignment="1">
      <alignment horizontal="right" vertical="center"/>
    </xf>
    <xf numFmtId="205" fontId="17" fillId="0" borderId="26" xfId="5" applyNumberFormat="1" applyFont="1" applyBorder="1" applyAlignment="1">
      <alignment horizontal="right" vertical="center"/>
    </xf>
    <xf numFmtId="41" fontId="12" fillId="0" borderId="3" xfId="5" applyFont="1" applyBorder="1" applyAlignment="1">
      <alignment horizontal="center" vertical="center" shrinkToFit="1"/>
    </xf>
    <xf numFmtId="0" fontId="17" fillId="9" borderId="3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distributed" vertical="center"/>
    </xf>
    <xf numFmtId="0" fontId="12" fillId="0" borderId="3" xfId="25" applyBorder="1" applyAlignment="1">
      <alignment horizontal="center" vertical="center"/>
    </xf>
    <xf numFmtId="241" fontId="75" fillId="0" borderId="0" xfId="5" applyNumberFormat="1" applyFont="1" applyAlignment="1">
      <alignment horizontal="center" vertical="center" shrinkToFit="1"/>
    </xf>
    <xf numFmtId="177" fontId="13" fillId="0" borderId="0" xfId="3" applyNumberFormat="1" applyFont="1" applyAlignment="1">
      <alignment vertical="center"/>
    </xf>
    <xf numFmtId="209" fontId="20" fillId="10" borderId="0" xfId="0" applyNumberFormat="1" applyFont="1" applyFill="1" applyAlignment="1">
      <alignment horizontal="center" vertical="center"/>
    </xf>
    <xf numFmtId="208" fontId="69" fillId="10" borderId="3" xfId="25" applyNumberFormat="1" applyFont="1" applyFill="1" applyBorder="1" applyAlignment="1">
      <alignment horizontal="center" vertical="center"/>
    </xf>
    <xf numFmtId="222" fontId="17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9" fontId="20" fillId="10" borderId="0" xfId="3" applyFont="1" applyFill="1" applyAlignment="1">
      <alignment horizontal="right" vertical="center" indent="1"/>
    </xf>
    <xf numFmtId="9" fontId="13" fillId="0" borderId="0" xfId="3" applyFont="1" applyAlignment="1">
      <alignment horizontal="right" vertical="center" indent="1"/>
    </xf>
    <xf numFmtId="0" fontId="13" fillId="0" borderId="0" xfId="0" applyFont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9" fontId="34" fillId="0" borderId="3" xfId="0" applyNumberFormat="1" applyFont="1" applyBorder="1" applyAlignment="1">
      <alignment horizontal="center" vertical="center" shrinkToFit="1"/>
    </xf>
    <xf numFmtId="0" fontId="34" fillId="0" borderId="3" xfId="0" applyFont="1" applyBorder="1" applyAlignment="1">
      <alignment horizontal="center" vertical="center" shrinkToFit="1"/>
    </xf>
    <xf numFmtId="9" fontId="70" fillId="10" borderId="3" xfId="0" applyNumberFormat="1" applyFont="1" applyFill="1" applyBorder="1" applyAlignment="1">
      <alignment horizontal="center" vertical="center" wrapText="1"/>
    </xf>
    <xf numFmtId="0" fontId="70" fillId="10" borderId="3" xfId="0" applyFont="1" applyFill="1" applyBorder="1" applyAlignment="1">
      <alignment horizontal="center" vertical="center" wrapText="1"/>
    </xf>
    <xf numFmtId="0" fontId="28" fillId="9" borderId="3" xfId="0" applyFont="1" applyFill="1" applyBorder="1" applyAlignment="1">
      <alignment horizontal="center" vertical="center"/>
    </xf>
    <xf numFmtId="3" fontId="17" fillId="0" borderId="0" xfId="5" applyNumberFormat="1" applyFont="1" applyAlignment="1">
      <alignment horizontal="center" vertical="center"/>
    </xf>
    <xf numFmtId="0" fontId="17" fillId="0" borderId="0" xfId="5" applyNumberFormat="1" applyFont="1" applyAlignment="1">
      <alignment horizontal="center" vertical="center"/>
    </xf>
    <xf numFmtId="3" fontId="67" fillId="0" borderId="0" xfId="5" applyNumberFormat="1" applyFont="1" applyAlignment="1">
      <alignment horizontal="center" vertical="center"/>
    </xf>
    <xf numFmtId="0" fontId="12" fillId="10" borderId="0" xfId="25" applyFill="1" applyAlignment="1">
      <alignment horizontal="center" vertical="center" wrapText="1"/>
    </xf>
    <xf numFmtId="0" fontId="12" fillId="0" borderId="0" xfId="25" applyAlignment="1">
      <alignment horizontal="center" vertical="center"/>
    </xf>
    <xf numFmtId="202" fontId="12" fillId="10" borderId="0" xfId="25" applyNumberFormat="1" applyFill="1" applyAlignment="1">
      <alignment horizontal="center" vertical="center"/>
    </xf>
    <xf numFmtId="0" fontId="34" fillId="0" borderId="34" xfId="25" applyFont="1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34" fillId="0" borderId="3" xfId="25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34" fillId="0" borderId="3" xfId="25" applyFont="1" applyBorder="1" applyAlignment="1">
      <alignment horizontal="center" vertical="center"/>
    </xf>
    <xf numFmtId="0" fontId="34" fillId="0" borderId="8" xfId="25" applyFont="1" applyBorder="1" applyAlignment="1">
      <alignment horizontal="center" vertical="center"/>
    </xf>
    <xf numFmtId="0" fontId="34" fillId="8" borderId="80" xfId="25" applyFont="1" applyFill="1" applyBorder="1" applyAlignment="1">
      <alignment horizontal="center" vertical="center" wrapText="1"/>
    </xf>
    <xf numFmtId="0" fontId="34" fillId="8" borderId="3" xfId="25" applyFont="1" applyFill="1" applyBorder="1" applyAlignment="1">
      <alignment horizontal="center" vertical="center"/>
    </xf>
    <xf numFmtId="0" fontId="34" fillId="8" borderId="15" xfId="25" applyFont="1" applyFill="1" applyBorder="1" applyAlignment="1">
      <alignment horizontal="center" vertical="center"/>
    </xf>
    <xf numFmtId="0" fontId="34" fillId="8" borderId="15" xfId="25" applyFont="1" applyFill="1" applyBorder="1" applyAlignment="1">
      <alignment horizontal="left" vertical="center" wrapText="1"/>
    </xf>
    <xf numFmtId="0" fontId="0" fillId="8" borderId="15" xfId="0" applyFill="1" applyBorder="1" applyAlignment="1">
      <alignment horizontal="left" vertical="center" wrapText="1"/>
    </xf>
    <xf numFmtId="0" fontId="34" fillId="0" borderId="38" xfId="25" applyFont="1" applyBorder="1" applyAlignment="1">
      <alignment horizontal="center" vertical="center" wrapText="1"/>
    </xf>
    <xf numFmtId="0" fontId="34" fillId="0" borderId="11" xfId="25" applyFont="1" applyBorder="1" applyAlignment="1">
      <alignment horizontal="center" vertical="center" wrapText="1"/>
    </xf>
    <xf numFmtId="0" fontId="34" fillId="0" borderId="3" xfId="25" applyFont="1" applyBorder="1" applyAlignment="1">
      <alignment horizontal="center" vertical="center" wrapText="1"/>
    </xf>
    <xf numFmtId="0" fontId="34" fillId="8" borderId="80" xfId="25" applyFont="1" applyFill="1" applyBorder="1" applyAlignment="1">
      <alignment horizontal="center" vertical="center"/>
    </xf>
    <xf numFmtId="200" fontId="70" fillId="10" borderId="3" xfId="25" applyNumberFormat="1" applyFont="1" applyFill="1" applyBorder="1" applyAlignment="1">
      <alignment horizontal="center" vertical="center"/>
    </xf>
    <xf numFmtId="200" fontId="70" fillId="10" borderId="13" xfId="25" applyNumberFormat="1" applyFont="1" applyFill="1" applyBorder="1" applyAlignment="1">
      <alignment horizontal="center" vertical="center"/>
    </xf>
    <xf numFmtId="200" fontId="70" fillId="10" borderId="38" xfId="25" applyNumberFormat="1" applyFont="1" applyFill="1" applyBorder="1" applyAlignment="1">
      <alignment horizontal="center" vertical="center"/>
    </xf>
    <xf numFmtId="200" fontId="70" fillId="10" borderId="69" xfId="25" applyNumberFormat="1" applyFont="1" applyFill="1" applyBorder="1" applyAlignment="1">
      <alignment horizontal="center" vertical="center"/>
    </xf>
    <xf numFmtId="200" fontId="70" fillId="10" borderId="64" xfId="25" applyNumberFormat="1" applyFont="1" applyFill="1" applyBorder="1" applyAlignment="1">
      <alignment horizontal="center" vertical="center"/>
    </xf>
    <xf numFmtId="200" fontId="70" fillId="10" borderId="56" xfId="25" applyNumberFormat="1" applyFont="1" applyFill="1" applyBorder="1" applyAlignment="1">
      <alignment horizontal="center" vertical="center"/>
    </xf>
    <xf numFmtId="0" fontId="34" fillId="0" borderId="36" xfId="25" applyFont="1" applyBorder="1" applyAlignment="1">
      <alignment horizontal="center" vertical="center"/>
    </xf>
    <xf numFmtId="0" fontId="34" fillId="0" borderId="37" xfId="25" applyFont="1" applyBorder="1" applyAlignment="1">
      <alignment horizontal="center" vertical="center"/>
    </xf>
    <xf numFmtId="0" fontId="34" fillId="0" borderId="74" xfId="25" applyFont="1" applyBorder="1" applyAlignment="1">
      <alignment horizontal="center" vertical="center" wrapText="1"/>
    </xf>
    <xf numFmtId="0" fontId="34" fillId="0" borderId="34" xfId="25" applyFont="1" applyBorder="1" applyAlignment="1">
      <alignment horizontal="center" vertical="center"/>
    </xf>
    <xf numFmtId="0" fontId="34" fillId="0" borderId="38" xfId="25" applyFont="1" applyBorder="1" applyAlignment="1">
      <alignment horizontal="left" vertical="center" wrapText="1"/>
    </xf>
    <xf numFmtId="0" fontId="34" fillId="0" borderId="2" xfId="25" applyFont="1" applyBorder="1" applyAlignment="1">
      <alignment horizontal="left" vertical="center" wrapText="1"/>
    </xf>
    <xf numFmtId="0" fontId="34" fillId="0" borderId="11" xfId="25" applyFont="1" applyBorder="1" applyAlignment="1">
      <alignment horizontal="left" vertical="center" wrapText="1"/>
    </xf>
    <xf numFmtId="225" fontId="34" fillId="7" borderId="38" xfId="25" applyNumberFormat="1" applyFont="1" applyFill="1" applyBorder="1" applyAlignment="1">
      <alignment horizontal="center" vertical="center"/>
    </xf>
    <xf numFmtId="225" fontId="34" fillId="7" borderId="69" xfId="25" applyNumberFormat="1" applyFont="1" applyFill="1" applyBorder="1" applyAlignment="1">
      <alignment horizontal="center" vertical="center"/>
    </xf>
    <xf numFmtId="202" fontId="70" fillId="10" borderId="15" xfId="25" applyNumberFormat="1" applyFont="1" applyFill="1" applyBorder="1" applyAlignment="1">
      <alignment horizontal="center" vertical="center"/>
    </xf>
    <xf numFmtId="202" fontId="70" fillId="10" borderId="46" xfId="25" applyNumberFormat="1" applyFont="1" applyFill="1" applyBorder="1" applyAlignment="1">
      <alignment horizontal="center" vertical="center"/>
    </xf>
    <xf numFmtId="225" fontId="34" fillId="7" borderId="34" xfId="25" applyNumberFormat="1" applyFont="1" applyFill="1" applyBorder="1" applyAlignment="1">
      <alignment horizontal="center" vertical="center"/>
    </xf>
    <xf numFmtId="225" fontId="34" fillId="7" borderId="45" xfId="25" applyNumberFormat="1" applyFont="1" applyFill="1" applyBorder="1" applyAlignment="1">
      <alignment horizontal="center" vertical="center"/>
    </xf>
    <xf numFmtId="202" fontId="70" fillId="10" borderId="80" xfId="25" applyNumberFormat="1" applyFont="1" applyFill="1" applyBorder="1" applyAlignment="1">
      <alignment horizontal="center" vertical="center"/>
    </xf>
    <xf numFmtId="202" fontId="70" fillId="10" borderId="81" xfId="25" applyNumberFormat="1" applyFont="1" applyFill="1" applyBorder="1" applyAlignment="1">
      <alignment horizontal="center" vertical="center"/>
    </xf>
    <xf numFmtId="202" fontId="70" fillId="10" borderId="3" xfId="25" applyNumberFormat="1" applyFont="1" applyFill="1" applyBorder="1" applyAlignment="1">
      <alignment horizontal="center" vertical="center"/>
    </xf>
    <xf numFmtId="202" fontId="70" fillId="10" borderId="13" xfId="25" applyNumberFormat="1" applyFont="1" applyFill="1" applyBorder="1" applyAlignment="1">
      <alignment horizontal="center" vertical="center"/>
    </xf>
    <xf numFmtId="0" fontId="34" fillId="8" borderId="80" xfId="25" applyFont="1" applyFill="1" applyBorder="1" applyAlignment="1">
      <alignment horizontal="left" vertical="center" wrapText="1"/>
    </xf>
    <xf numFmtId="0" fontId="34" fillId="8" borderId="3" xfId="25" applyFont="1" applyFill="1" applyBorder="1" applyAlignment="1">
      <alignment horizontal="left" vertical="center" wrapText="1"/>
    </xf>
    <xf numFmtId="0" fontId="0" fillId="8" borderId="3" xfId="0" applyFill="1" applyBorder="1" applyAlignment="1">
      <alignment horizontal="left" vertical="center" wrapText="1"/>
    </xf>
    <xf numFmtId="0" fontId="34" fillId="0" borderId="8" xfId="25" applyFont="1" applyBorder="1" applyAlignment="1">
      <alignment horizontal="left" vertical="center" wrapText="1" indent="1"/>
    </xf>
    <xf numFmtId="0" fontId="0" fillId="0" borderId="8" xfId="0" applyBorder="1" applyAlignment="1">
      <alignment horizontal="left" vertical="center" wrapText="1" indent="1"/>
    </xf>
    <xf numFmtId="0" fontId="34" fillId="0" borderId="3" xfId="25" applyFont="1" applyBorder="1" applyAlignment="1">
      <alignment horizontal="left" vertical="center" wrapText="1" indent="1"/>
    </xf>
    <xf numFmtId="0" fontId="0" fillId="0" borderId="3" xfId="0" applyBorder="1" applyAlignment="1">
      <alignment horizontal="left" vertical="center" wrapText="1" indent="1"/>
    </xf>
    <xf numFmtId="0" fontId="12" fillId="11" borderId="8" xfId="25" applyFill="1" applyBorder="1" applyAlignment="1">
      <alignment horizontal="center" vertical="center"/>
    </xf>
    <xf numFmtId="0" fontId="34" fillId="7" borderId="72" xfId="25" applyFont="1" applyFill="1" applyBorder="1" applyAlignment="1">
      <alignment horizontal="center" vertical="center"/>
    </xf>
    <xf numFmtId="0" fontId="34" fillId="7" borderId="80" xfId="25" applyFont="1" applyFill="1" applyBorder="1" applyAlignment="1">
      <alignment horizontal="center" vertical="center"/>
    </xf>
    <xf numFmtId="0" fontId="34" fillId="7" borderId="73" xfId="25" applyFont="1" applyFill="1" applyBorder="1" applyAlignment="1">
      <alignment horizontal="center" vertical="center"/>
    </xf>
    <xf numFmtId="0" fontId="34" fillId="7" borderId="3" xfId="25" applyFont="1" applyFill="1" applyBorder="1" applyAlignment="1">
      <alignment horizontal="center" vertical="center"/>
    </xf>
    <xf numFmtId="0" fontId="34" fillId="0" borderId="15" xfId="25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227" fontId="34" fillId="7" borderId="3" xfId="25" applyNumberFormat="1" applyFont="1" applyFill="1" applyBorder="1" applyAlignment="1">
      <alignment horizontal="center" vertical="center"/>
    </xf>
    <xf numFmtId="227" fontId="34" fillId="7" borderId="13" xfId="25" applyNumberFormat="1" applyFont="1" applyFill="1" applyBorder="1" applyAlignment="1">
      <alignment horizontal="center" vertical="center"/>
    </xf>
    <xf numFmtId="0" fontId="34" fillId="0" borderId="15" xfId="25" applyFont="1" applyBorder="1" applyAlignment="1">
      <alignment horizontal="center" vertical="center"/>
    </xf>
    <xf numFmtId="227" fontId="34" fillId="7" borderId="15" xfId="25" applyNumberFormat="1" applyFont="1" applyFill="1" applyBorder="1" applyAlignment="1">
      <alignment horizontal="center" vertical="center"/>
    </xf>
    <xf numFmtId="227" fontId="34" fillId="7" borderId="46" xfId="25" applyNumberFormat="1" applyFont="1" applyFill="1" applyBorder="1" applyAlignment="1">
      <alignment horizontal="center" vertical="center"/>
    </xf>
    <xf numFmtId="0" fontId="34" fillId="0" borderId="15" xfId="25" applyFont="1" applyBorder="1" applyAlignment="1">
      <alignment horizontal="center" vertical="center" wrapText="1"/>
    </xf>
    <xf numFmtId="0" fontId="34" fillId="7" borderId="44" xfId="25" applyFont="1" applyFill="1" applyBorder="1" applyAlignment="1">
      <alignment horizontal="center" vertical="center"/>
    </xf>
    <xf numFmtId="0" fontId="34" fillId="7" borderId="34" xfId="25" applyFont="1" applyFill="1" applyBorder="1" applyAlignment="1">
      <alignment horizontal="center" vertical="center"/>
    </xf>
    <xf numFmtId="2" fontId="34" fillId="11" borderId="70" xfId="25" applyNumberFormat="1" applyFont="1" applyFill="1" applyBorder="1" applyAlignment="1">
      <alignment horizontal="center" vertical="center"/>
    </xf>
    <xf numFmtId="2" fontId="34" fillId="11" borderId="54" xfId="25" applyNumberFormat="1" applyFont="1" applyFill="1" applyBorder="1" applyAlignment="1">
      <alignment horizontal="center" vertical="center"/>
    </xf>
    <xf numFmtId="2" fontId="34" fillId="11" borderId="36" xfId="25" applyNumberFormat="1" applyFont="1" applyFill="1" applyBorder="1" applyAlignment="1">
      <alignment horizontal="center" vertical="center"/>
    </xf>
    <xf numFmtId="2" fontId="34" fillId="11" borderId="79" xfId="25" applyNumberFormat="1" applyFont="1" applyFill="1" applyBorder="1" applyAlignment="1">
      <alignment horizontal="center" vertical="center"/>
    </xf>
    <xf numFmtId="0" fontId="34" fillId="9" borderId="4" xfId="25" applyFont="1" applyFill="1" applyBorder="1" applyAlignment="1">
      <alignment horizontal="center" vertical="center"/>
    </xf>
    <xf numFmtId="0" fontId="34" fillId="9" borderId="5" xfId="25" applyFont="1" applyFill="1" applyBorder="1" applyAlignment="1">
      <alignment horizontal="center" vertical="center"/>
    </xf>
    <xf numFmtId="2" fontId="70" fillId="10" borderId="34" xfId="25" applyNumberFormat="1" applyFont="1" applyFill="1" applyBorder="1" applyAlignment="1">
      <alignment horizontal="center" vertical="center" wrapText="1"/>
    </xf>
    <xf numFmtId="2" fontId="70" fillId="10" borderId="45" xfId="25" applyNumberFormat="1" applyFont="1" applyFill="1" applyBorder="1" applyAlignment="1">
      <alignment horizontal="center" vertical="center" wrapText="1"/>
    </xf>
    <xf numFmtId="2" fontId="70" fillId="10" borderId="3" xfId="25" applyNumberFormat="1" applyFont="1" applyFill="1" applyBorder="1" applyAlignment="1">
      <alignment horizontal="center" vertical="center" wrapText="1"/>
    </xf>
    <xf numFmtId="2" fontId="70" fillId="10" borderId="13" xfId="25" applyNumberFormat="1" applyFont="1" applyFill="1" applyBorder="1" applyAlignment="1">
      <alignment horizontal="center" vertical="center" wrapText="1"/>
    </xf>
    <xf numFmtId="222" fontId="34" fillId="10" borderId="3" xfId="25" applyNumberFormat="1" applyFont="1" applyFill="1" applyBorder="1" applyAlignment="1">
      <alignment horizontal="center" vertical="center"/>
    </xf>
    <xf numFmtId="222" fontId="34" fillId="10" borderId="13" xfId="25" applyNumberFormat="1" applyFont="1" applyFill="1" applyBorder="1" applyAlignment="1">
      <alignment horizontal="center" vertical="center"/>
    </xf>
    <xf numFmtId="200" fontId="34" fillId="10" borderId="3" xfId="25" applyNumberFormat="1" applyFont="1" applyFill="1" applyBorder="1" applyAlignment="1">
      <alignment horizontal="center" vertical="center"/>
    </xf>
    <xf numFmtId="200" fontId="34" fillId="10" borderId="13" xfId="25" applyNumberFormat="1" applyFont="1" applyFill="1" applyBorder="1" applyAlignment="1">
      <alignment horizontal="center" vertical="center"/>
    </xf>
    <xf numFmtId="202" fontId="34" fillId="10" borderId="3" xfId="25" applyNumberFormat="1" applyFont="1" applyFill="1" applyBorder="1" applyAlignment="1">
      <alignment horizontal="center" vertical="center"/>
    </xf>
    <xf numFmtId="202" fontId="34" fillId="10" borderId="13" xfId="25" applyNumberFormat="1" applyFont="1" applyFill="1" applyBorder="1" applyAlignment="1">
      <alignment horizontal="center" vertical="center"/>
    </xf>
    <xf numFmtId="0" fontId="34" fillId="9" borderId="78" xfId="25" applyFont="1" applyFill="1" applyBorder="1" applyAlignment="1">
      <alignment horizontal="center" vertical="center"/>
    </xf>
    <xf numFmtId="0" fontId="43" fillId="12" borderId="34" xfId="25" applyFont="1" applyFill="1" applyBorder="1" applyAlignment="1">
      <alignment horizontal="center" vertical="center"/>
    </xf>
    <xf numFmtId="0" fontId="43" fillId="12" borderId="36" xfId="25" applyFont="1" applyFill="1" applyBorder="1" applyAlignment="1">
      <alignment horizontal="center" vertical="center"/>
    </xf>
    <xf numFmtId="0" fontId="34" fillId="0" borderId="34" xfId="25" quotePrefix="1" applyFont="1" applyBorder="1" applyAlignment="1">
      <alignment horizontal="left" vertical="center" wrapText="1"/>
    </xf>
    <xf numFmtId="0" fontId="34" fillId="0" borderId="45" xfId="25" applyFont="1" applyBorder="1" applyAlignment="1">
      <alignment horizontal="left" vertical="center" wrapText="1"/>
    </xf>
    <xf numFmtId="0" fontId="34" fillId="0" borderId="13" xfId="25" applyFont="1" applyBorder="1" applyAlignment="1">
      <alignment horizontal="left" vertical="center" wrapText="1"/>
    </xf>
    <xf numFmtId="0" fontId="34" fillId="0" borderId="46" xfId="25" applyFont="1" applyBorder="1" applyAlignment="1">
      <alignment horizontal="left" vertical="center" wrapText="1"/>
    </xf>
    <xf numFmtId="0" fontId="34" fillId="0" borderId="34" xfId="25" applyFont="1" applyBorder="1" applyAlignment="1">
      <alignment horizontal="left" vertical="center" wrapText="1" indent="1"/>
    </xf>
    <xf numFmtId="0" fontId="0" fillId="0" borderId="34" xfId="0" applyBorder="1" applyAlignment="1">
      <alignment horizontal="left" vertical="center" wrapText="1" indent="1"/>
    </xf>
    <xf numFmtId="0" fontId="34" fillId="9" borderId="78" xfId="25" applyFont="1" applyFill="1" applyBorder="1" applyAlignment="1">
      <alignment horizontal="center" vertical="center" wrapText="1"/>
    </xf>
    <xf numFmtId="0" fontId="0" fillId="9" borderId="60" xfId="0" applyFill="1" applyBorder="1" applyAlignment="1">
      <alignment horizontal="center" vertical="center" wrapText="1"/>
    </xf>
    <xf numFmtId="0" fontId="0" fillId="9" borderId="61" xfId="0" applyFill="1" applyBorder="1" applyAlignment="1">
      <alignment horizontal="center" vertical="center" wrapText="1"/>
    </xf>
    <xf numFmtId="0" fontId="34" fillId="9" borderId="33" xfId="25" applyFont="1" applyFill="1" applyBorder="1" applyAlignment="1">
      <alignment horizontal="center" vertical="center"/>
    </xf>
    <xf numFmtId="0" fontId="34" fillId="0" borderId="75" xfId="25" applyFont="1" applyBorder="1" applyAlignment="1">
      <alignment horizontal="center" vertical="center" wrapText="1"/>
    </xf>
    <xf numFmtId="0" fontId="34" fillId="0" borderId="73" xfId="25" applyFont="1" applyBorder="1" applyAlignment="1">
      <alignment horizontal="center" vertical="center" wrapText="1"/>
    </xf>
    <xf numFmtId="0" fontId="34" fillId="0" borderId="63" xfId="25" applyFont="1" applyBorder="1" applyAlignment="1">
      <alignment horizontal="center" vertical="center" wrapText="1"/>
    </xf>
    <xf numFmtId="0" fontId="41" fillId="0" borderId="0" xfId="25" applyFont="1" applyAlignment="1">
      <alignment horizontal="center" vertical="center"/>
    </xf>
    <xf numFmtId="0" fontId="47" fillId="0" borderId="72" xfId="25" applyFont="1" applyBorder="1" applyAlignment="1">
      <alignment horizontal="center" vertical="center" wrapText="1"/>
    </xf>
    <xf numFmtId="0" fontId="47" fillId="0" borderId="73" xfId="25" applyFont="1" applyBorder="1" applyAlignment="1">
      <alignment horizontal="center" vertical="center" wrapText="1"/>
    </xf>
    <xf numFmtId="0" fontId="47" fillId="0" borderId="63" xfId="25" applyFont="1" applyBorder="1" applyAlignment="1">
      <alignment horizontal="center" vertical="center" wrapText="1"/>
    </xf>
    <xf numFmtId="0" fontId="12" fillId="0" borderId="44" xfId="25" applyBorder="1" applyAlignment="1">
      <alignment horizontal="center" vertical="center" wrapText="1"/>
    </xf>
    <xf numFmtId="0" fontId="12" fillId="0" borderId="74" xfId="25" applyBorder="1" applyAlignment="1">
      <alignment horizontal="center" vertical="center" wrapText="1"/>
    </xf>
    <xf numFmtId="0" fontId="12" fillId="0" borderId="34" xfId="25" applyBorder="1" applyAlignment="1">
      <alignment horizontal="center" vertical="center" wrapText="1"/>
    </xf>
    <xf numFmtId="0" fontId="34" fillId="8" borderId="72" xfId="25" applyFont="1" applyFill="1" applyBorder="1" applyAlignment="1">
      <alignment horizontal="center" vertical="center" wrapText="1"/>
    </xf>
    <xf numFmtId="0" fontId="34" fillId="8" borderId="73" xfId="25" applyFont="1" applyFill="1" applyBorder="1" applyAlignment="1">
      <alignment horizontal="center" vertical="center"/>
    </xf>
    <xf numFmtId="0" fontId="34" fillId="8" borderId="63" xfId="25" applyFont="1" applyFill="1" applyBorder="1" applyAlignment="1">
      <alignment horizontal="center" vertical="center"/>
    </xf>
    <xf numFmtId="0" fontId="34" fillId="0" borderId="76" xfId="25" applyFont="1" applyBorder="1" applyAlignment="1">
      <alignment horizontal="center" vertical="center" wrapText="1"/>
    </xf>
    <xf numFmtId="0" fontId="43" fillId="12" borderId="3" xfId="25" applyFont="1" applyFill="1" applyBorder="1" applyAlignment="1">
      <alignment horizontal="center" vertical="center"/>
    </xf>
    <xf numFmtId="0" fontId="43" fillId="12" borderId="38" xfId="25" applyFont="1" applyFill="1" applyBorder="1" applyAlignment="1">
      <alignment horizontal="center" vertical="center"/>
    </xf>
    <xf numFmtId="0" fontId="43" fillId="12" borderId="15" xfId="25" applyFont="1" applyFill="1" applyBorder="1" applyAlignment="1">
      <alignment horizontal="center" vertical="center"/>
    </xf>
    <xf numFmtId="0" fontId="43" fillId="12" borderId="77" xfId="25" applyFont="1" applyFill="1" applyBorder="1" applyAlignment="1">
      <alignment horizontal="center" vertical="center"/>
    </xf>
    <xf numFmtId="202" fontId="69" fillId="10" borderId="0" xfId="25" applyNumberFormat="1" applyFont="1" applyFill="1" applyAlignment="1">
      <alignment horizontal="center" vertical="center"/>
    </xf>
    <xf numFmtId="0" fontId="12" fillId="0" borderId="3" xfId="25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227" fontId="47" fillId="7" borderId="3" xfId="25" applyNumberFormat="1" applyFont="1" applyFill="1" applyBorder="1" applyAlignment="1">
      <alignment horizontal="center" vertical="center"/>
    </xf>
    <xf numFmtId="227" fontId="47" fillId="7" borderId="13" xfId="25" applyNumberFormat="1" applyFont="1" applyFill="1" applyBorder="1" applyAlignment="1">
      <alignment horizontal="center" vertical="center"/>
    </xf>
    <xf numFmtId="225" fontId="12" fillId="7" borderId="3" xfId="25" applyNumberFormat="1" applyFill="1" applyBorder="1" applyAlignment="1">
      <alignment horizontal="center" vertical="center"/>
    </xf>
    <xf numFmtId="225" fontId="12" fillId="7" borderId="13" xfId="25" applyNumberFormat="1" applyFill="1" applyBorder="1" applyAlignment="1">
      <alignment horizontal="center" vertical="center"/>
    </xf>
    <xf numFmtId="0" fontId="12" fillId="0" borderId="62" xfId="25" applyBorder="1" applyAlignment="1">
      <alignment horizontal="center" vertical="center" wrapText="1"/>
    </xf>
    <xf numFmtId="0" fontId="12" fillId="0" borderId="7" xfId="25" applyBorder="1" applyAlignment="1">
      <alignment horizontal="center" vertical="center" wrapText="1"/>
    </xf>
    <xf numFmtId="0" fontId="12" fillId="0" borderId="36" xfId="25" applyBorder="1" applyAlignment="1">
      <alignment horizontal="center" vertical="center" wrapText="1"/>
    </xf>
    <xf numFmtId="0" fontId="12" fillId="0" borderId="37" xfId="25" applyBorder="1" applyAlignment="1">
      <alignment horizontal="center" vertical="center" wrapText="1"/>
    </xf>
    <xf numFmtId="0" fontId="47" fillId="0" borderId="62" xfId="25" applyFont="1" applyBorder="1" applyAlignment="1">
      <alignment horizontal="center" vertical="center" wrapText="1"/>
    </xf>
    <xf numFmtId="0" fontId="47" fillId="0" borderId="6" xfId="25" applyFont="1" applyBorder="1" applyAlignment="1">
      <alignment horizontal="center" vertical="center" wrapText="1"/>
    </xf>
    <xf numFmtId="0" fontId="47" fillId="0" borderId="7" xfId="25" applyFont="1" applyBorder="1" applyAlignment="1">
      <alignment horizontal="center" vertical="center" wrapText="1"/>
    </xf>
    <xf numFmtId="0" fontId="47" fillId="0" borderId="36" xfId="25" applyFont="1" applyBorder="1" applyAlignment="1">
      <alignment horizontal="center" vertical="center" wrapText="1"/>
    </xf>
    <xf numFmtId="0" fontId="47" fillId="0" borderId="26" xfId="25" applyFont="1" applyBorder="1" applyAlignment="1">
      <alignment horizontal="center" vertical="center" wrapText="1"/>
    </xf>
    <xf numFmtId="0" fontId="47" fillId="0" borderId="37" xfId="25" applyFont="1" applyBorder="1" applyAlignment="1">
      <alignment horizontal="center" vertical="center" wrapText="1"/>
    </xf>
    <xf numFmtId="0" fontId="12" fillId="0" borderId="15" xfId="25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2" fillId="0" borderId="15" xfId="25" applyBorder="1" applyAlignment="1">
      <alignment horizontal="center" vertical="center"/>
    </xf>
    <xf numFmtId="227" fontId="47" fillId="7" borderId="15" xfId="25" applyNumberFormat="1" applyFont="1" applyFill="1" applyBorder="1" applyAlignment="1">
      <alignment horizontal="center" vertical="center"/>
    </xf>
    <xf numFmtId="227" fontId="47" fillId="7" borderId="46" xfId="25" applyNumberFormat="1" applyFont="1" applyFill="1" applyBorder="1" applyAlignment="1">
      <alignment horizontal="center" vertical="center"/>
    </xf>
    <xf numFmtId="0" fontId="47" fillId="0" borderId="64" xfId="25" applyFont="1" applyBorder="1" applyAlignment="1">
      <alignment horizontal="center" vertical="center" wrapText="1"/>
    </xf>
    <xf numFmtId="0" fontId="47" fillId="0" borderId="20" xfId="25" applyFont="1" applyBorder="1" applyAlignment="1">
      <alignment horizontal="center" vertical="center" wrapText="1"/>
    </xf>
    <xf numFmtId="0" fontId="47" fillId="0" borderId="65" xfId="25" applyFont="1" applyBorder="1" applyAlignment="1">
      <alignment horizontal="center" vertical="center" wrapText="1"/>
    </xf>
    <xf numFmtId="0" fontId="12" fillId="0" borderId="66" xfId="25" applyBorder="1" applyAlignment="1">
      <alignment vertical="center" wrapText="1"/>
    </xf>
    <xf numFmtId="0" fontId="12" fillId="0" borderId="67" xfId="25" applyBorder="1" applyAlignment="1">
      <alignment vertical="center" wrapText="1"/>
    </xf>
    <xf numFmtId="0" fontId="12" fillId="0" borderId="68" xfId="25" applyBorder="1" applyAlignment="1">
      <alignment vertical="center" wrapText="1"/>
    </xf>
    <xf numFmtId="0" fontId="12" fillId="0" borderId="38" xfId="25" applyBorder="1" applyAlignment="1">
      <alignment vertical="center" wrapText="1"/>
    </xf>
    <xf numFmtId="0" fontId="12" fillId="0" borderId="2" xfId="25" applyBorder="1" applyAlignment="1">
      <alignment vertical="center" wrapText="1"/>
    </xf>
    <xf numFmtId="0" fontId="12" fillId="0" borderId="69" xfId="25" applyBorder="1" applyAlignment="1">
      <alignment vertical="center" wrapText="1"/>
    </xf>
    <xf numFmtId="0" fontId="12" fillId="0" borderId="70" xfId="25" applyBorder="1" applyAlignment="1">
      <alignment horizontal="center" vertical="center"/>
    </xf>
    <xf numFmtId="0" fontId="12" fillId="0" borderId="71" xfId="25" applyBorder="1" applyAlignment="1">
      <alignment horizontal="center" vertical="center"/>
    </xf>
    <xf numFmtId="0" fontId="12" fillId="0" borderId="36" xfId="25" applyBorder="1" applyAlignment="1">
      <alignment horizontal="center" vertical="center"/>
    </xf>
    <xf numFmtId="0" fontId="12" fillId="0" borderId="37" xfId="25" applyBorder="1" applyAlignment="1">
      <alignment horizontal="center" vertical="center"/>
    </xf>
    <xf numFmtId="190" fontId="34" fillId="11" borderId="15" xfId="25" applyNumberFormat="1" applyFont="1" applyFill="1" applyBorder="1" applyAlignment="1">
      <alignment horizontal="center" vertical="center"/>
    </xf>
    <xf numFmtId="0" fontId="34" fillId="11" borderId="46" xfId="25" applyFont="1" applyFill="1" applyBorder="1" applyAlignment="1">
      <alignment horizontal="center" vertical="center"/>
    </xf>
    <xf numFmtId="0" fontId="34" fillId="7" borderId="63" xfId="25" applyFont="1" applyFill="1" applyBorder="1" applyAlignment="1">
      <alignment horizontal="center" vertical="center" wrapText="1"/>
    </xf>
    <xf numFmtId="0" fontId="34" fillId="7" borderId="15" xfId="25" applyFont="1" applyFill="1" applyBorder="1" applyAlignment="1">
      <alignment horizontal="center" vertical="center" wrapText="1"/>
    </xf>
    <xf numFmtId="190" fontId="13" fillId="0" borderId="0" xfId="0" applyNumberFormat="1" applyFont="1" applyAlignment="1">
      <alignment horizontal="right" vertical="center"/>
    </xf>
    <xf numFmtId="183" fontId="13" fillId="0" borderId="6" xfId="5" applyNumberFormat="1" applyFont="1" applyBorder="1" applyAlignment="1">
      <alignment horizontal="center" vertical="center"/>
    </xf>
    <xf numFmtId="223" fontId="13" fillId="0" borderId="0" xfId="0" applyNumberFormat="1" applyFont="1" applyAlignment="1">
      <alignment horizontal="center" vertical="center"/>
    </xf>
    <xf numFmtId="181" fontId="13" fillId="0" borderId="0" xfId="0" applyNumberFormat="1" applyFont="1">
      <alignment vertical="center"/>
    </xf>
    <xf numFmtId="0" fontId="27" fillId="0" borderId="42" xfId="0" applyFont="1" applyBorder="1" applyAlignment="1">
      <alignment horizontal="justify" vertical="center" wrapText="1"/>
    </xf>
    <xf numFmtId="0" fontId="27" fillId="0" borderId="83" xfId="0" applyFont="1" applyBorder="1" applyAlignment="1">
      <alignment horizontal="justify" vertical="center" wrapText="1"/>
    </xf>
    <xf numFmtId="0" fontId="27" fillId="0" borderId="27" xfId="0" applyFont="1" applyBorder="1" applyAlignment="1">
      <alignment horizontal="justify" vertical="center" wrapText="1"/>
    </xf>
    <xf numFmtId="0" fontId="27" fillId="8" borderId="39" xfId="0" applyFont="1" applyFill="1" applyBorder="1" applyAlignment="1">
      <alignment horizontal="justify" vertical="center" wrapText="1"/>
    </xf>
    <xf numFmtId="0" fontId="27" fillId="8" borderId="25" xfId="0" applyFont="1" applyFill="1" applyBorder="1" applyAlignment="1">
      <alignment horizontal="justify" vertical="center" wrapText="1"/>
    </xf>
    <xf numFmtId="0" fontId="27" fillId="8" borderId="40" xfId="0" applyFont="1" applyFill="1" applyBorder="1" applyAlignment="1">
      <alignment horizontal="justify" vertical="center" wrapText="1"/>
    </xf>
    <xf numFmtId="0" fontId="27" fillId="0" borderId="21" xfId="0" applyFont="1" applyBorder="1" applyAlignment="1">
      <alignment horizontal="left" vertical="center" wrapText="1"/>
    </xf>
    <xf numFmtId="0" fontId="27" fillId="0" borderId="24" xfId="0" applyFont="1" applyBorder="1" applyAlignment="1">
      <alignment horizontal="left" vertical="center" wrapText="1"/>
    </xf>
    <xf numFmtId="0" fontId="24" fillId="0" borderId="42" xfId="0" applyFont="1" applyBorder="1" applyAlignment="1">
      <alignment horizontal="justify" vertical="center" wrapText="1"/>
    </xf>
    <xf numFmtId="0" fontId="24" fillId="0" borderId="27" xfId="0" applyFont="1" applyBorder="1" applyAlignment="1">
      <alignment horizontal="justify" vertical="center" wrapText="1"/>
    </xf>
    <xf numFmtId="0" fontId="27" fillId="0" borderId="39" xfId="0" applyFont="1" applyBorder="1" applyAlignment="1">
      <alignment horizontal="justify" vertical="center" wrapText="1"/>
    </xf>
    <xf numFmtId="0" fontId="27" fillId="0" borderId="25" xfId="0" applyFont="1" applyBorder="1" applyAlignment="1">
      <alignment horizontal="justify" vertical="center" wrapText="1"/>
    </xf>
    <xf numFmtId="0" fontId="27" fillId="0" borderId="40" xfId="0" applyFont="1" applyBorder="1" applyAlignment="1">
      <alignment horizontal="justify" vertical="center" wrapText="1"/>
    </xf>
    <xf numFmtId="0" fontId="27" fillId="8" borderId="42" xfId="0" applyFont="1" applyFill="1" applyBorder="1" applyAlignment="1">
      <alignment horizontal="justify" vertical="center" wrapText="1"/>
    </xf>
    <xf numFmtId="0" fontId="27" fillId="8" borderId="83" xfId="0" applyFont="1" applyFill="1" applyBorder="1" applyAlignment="1">
      <alignment horizontal="justify" vertical="center" wrapText="1"/>
    </xf>
    <xf numFmtId="0" fontId="27" fillId="8" borderId="27" xfId="0" applyFont="1" applyFill="1" applyBorder="1" applyAlignment="1">
      <alignment horizontal="justify" vertical="center" wrapText="1"/>
    </xf>
    <xf numFmtId="0" fontId="27" fillId="9" borderId="102" xfId="0" applyFont="1" applyFill="1" applyBorder="1" applyAlignment="1">
      <alignment horizontal="center" vertical="center" wrapText="1"/>
    </xf>
    <xf numFmtId="0" fontId="27" fillId="9" borderId="103" xfId="0" applyFont="1" applyFill="1" applyBorder="1" applyAlignment="1">
      <alignment horizontal="center" vertical="center" wrapText="1"/>
    </xf>
    <xf numFmtId="0" fontId="27" fillId="9" borderId="104" xfId="0" applyFont="1" applyFill="1" applyBorder="1" applyAlignment="1">
      <alignment horizontal="center" vertical="center" wrapText="1"/>
    </xf>
    <xf numFmtId="0" fontId="27" fillId="9" borderId="47" xfId="0" applyFont="1" applyFill="1" applyBorder="1" applyAlignment="1">
      <alignment horizontal="center" vertical="center" wrapText="1"/>
    </xf>
    <xf numFmtId="0" fontId="27" fillId="9" borderId="17" xfId="0" applyFont="1" applyFill="1" applyBorder="1" applyAlignment="1">
      <alignment horizontal="center" vertical="center" wrapText="1"/>
    </xf>
    <xf numFmtId="0" fontId="27" fillId="9" borderId="29" xfId="0" applyFont="1" applyFill="1" applyBorder="1" applyAlignment="1">
      <alignment horizontal="center" vertical="center" wrapText="1"/>
    </xf>
    <xf numFmtId="0" fontId="27" fillId="9" borderId="24" xfId="0" applyFont="1" applyFill="1" applyBorder="1" applyAlignment="1">
      <alignment horizontal="center" vertical="center" wrapText="1"/>
    </xf>
    <xf numFmtId="0" fontId="27" fillId="9" borderId="85" xfId="0" applyFont="1" applyFill="1" applyBorder="1" applyAlignment="1">
      <alignment horizontal="center" vertical="center" wrapText="1"/>
    </xf>
    <xf numFmtId="0" fontId="27" fillId="9" borderId="99" xfId="0" applyFont="1" applyFill="1" applyBorder="1" applyAlignment="1">
      <alignment horizontal="center" vertical="center" wrapText="1"/>
    </xf>
    <xf numFmtId="0" fontId="27" fillId="9" borderId="39" xfId="0" applyFont="1" applyFill="1" applyBorder="1" applyAlignment="1">
      <alignment horizontal="center" vertical="center" wrapText="1"/>
    </xf>
    <xf numFmtId="0" fontId="27" fillId="9" borderId="25" xfId="0" applyFont="1" applyFill="1" applyBorder="1" applyAlignment="1">
      <alignment horizontal="center" vertical="center" wrapText="1"/>
    </xf>
    <xf numFmtId="0" fontId="27" fillId="9" borderId="40" xfId="0" applyFont="1" applyFill="1" applyBorder="1" applyAlignment="1">
      <alignment horizontal="center" vertical="center" wrapText="1"/>
    </xf>
    <xf numFmtId="0" fontId="27" fillId="9" borderId="49" xfId="0" applyFont="1" applyFill="1" applyBorder="1" applyAlignment="1">
      <alignment horizontal="center" vertical="center" wrapText="1"/>
    </xf>
    <xf numFmtId="0" fontId="27" fillId="9" borderId="100" xfId="0" applyFont="1" applyFill="1" applyBorder="1" applyAlignment="1">
      <alignment horizontal="center" vertical="center" wrapText="1"/>
    </xf>
    <xf numFmtId="0" fontId="27" fillId="9" borderId="101" xfId="0" applyFont="1" applyFill="1" applyBorder="1" applyAlignment="1">
      <alignment horizontal="center" vertical="center" wrapText="1"/>
    </xf>
    <xf numFmtId="0" fontId="27" fillId="9" borderId="42" xfId="0" applyFont="1" applyFill="1" applyBorder="1" applyAlignment="1">
      <alignment horizontal="center" vertical="center" wrapText="1"/>
    </xf>
    <xf numFmtId="0" fontId="27" fillId="9" borderId="83" xfId="0" applyFont="1" applyFill="1" applyBorder="1" applyAlignment="1">
      <alignment horizontal="center" vertical="center" wrapText="1"/>
    </xf>
    <xf numFmtId="0" fontId="27" fillId="9" borderId="27" xfId="0" applyFont="1" applyFill="1" applyBorder="1" applyAlignment="1">
      <alignment horizontal="center" vertical="center" wrapText="1"/>
    </xf>
    <xf numFmtId="0" fontId="27" fillId="9" borderId="93" xfId="0" applyFont="1" applyFill="1" applyBorder="1" applyAlignment="1">
      <alignment horizontal="center" vertical="center" wrapText="1"/>
    </xf>
    <xf numFmtId="0" fontId="27" fillId="9" borderId="11" xfId="0" applyFont="1" applyFill="1" applyBorder="1" applyAlignment="1">
      <alignment horizontal="center" vertical="center" wrapText="1"/>
    </xf>
    <xf numFmtId="0" fontId="27" fillId="9" borderId="94" xfId="0" applyFont="1" applyFill="1" applyBorder="1" applyAlignment="1">
      <alignment horizontal="center" vertical="center" wrapText="1"/>
    </xf>
    <xf numFmtId="0" fontId="27" fillId="0" borderId="74" xfId="0" applyFont="1" applyBorder="1" applyAlignment="1">
      <alignment horizontal="left" vertical="center" wrapText="1" indent="1"/>
    </xf>
    <xf numFmtId="0" fontId="27" fillId="0" borderId="82" xfId="0" applyFont="1" applyBorder="1" applyAlignment="1">
      <alignment horizontal="left" vertical="center" wrapText="1" indent="1"/>
    </xf>
    <xf numFmtId="0" fontId="27" fillId="0" borderId="34" xfId="0" applyFont="1" applyBorder="1" applyAlignment="1">
      <alignment horizontal="left" vertical="center" wrapText="1" indent="1"/>
    </xf>
    <xf numFmtId="0" fontId="27" fillId="0" borderId="45" xfId="0" applyFont="1" applyBorder="1" applyAlignment="1">
      <alignment horizontal="left" vertical="center" wrapText="1" indent="1"/>
    </xf>
    <xf numFmtId="0" fontId="27" fillId="0" borderId="41" xfId="0" applyFont="1" applyBorder="1" applyAlignment="1">
      <alignment horizontal="justify" vertical="center" wrapText="1"/>
    </xf>
    <xf numFmtId="0" fontId="27" fillId="0" borderId="95" xfId="0" applyFont="1" applyBorder="1" applyAlignment="1">
      <alignment horizontal="justify" vertical="center" wrapText="1"/>
    </xf>
    <xf numFmtId="0" fontId="27" fillId="0" borderId="96" xfId="0" applyFont="1" applyBorder="1" applyAlignment="1">
      <alignment horizontal="justify" vertical="center" wrapText="1"/>
    </xf>
    <xf numFmtId="0" fontId="75" fillId="8" borderId="39" xfId="0" applyFont="1" applyFill="1" applyBorder="1" applyAlignment="1">
      <alignment horizontal="justify" vertical="center" wrapText="1"/>
    </xf>
    <xf numFmtId="0" fontId="75" fillId="8" borderId="25" xfId="0" applyFont="1" applyFill="1" applyBorder="1" applyAlignment="1">
      <alignment horizontal="justify" vertical="center" wrapText="1"/>
    </xf>
    <xf numFmtId="0" fontId="75" fillId="8" borderId="40" xfId="0" applyFont="1" applyFill="1" applyBorder="1" applyAlignment="1">
      <alignment horizontal="justify" vertical="center" wrapText="1"/>
    </xf>
    <xf numFmtId="0" fontId="27" fillId="0" borderId="43" xfId="0" applyFont="1" applyBorder="1" applyAlignment="1">
      <alignment horizontal="justify" vertical="center" wrapText="1"/>
    </xf>
    <xf numFmtId="0" fontId="27" fillId="0" borderId="97" xfId="0" applyFont="1" applyBorder="1" applyAlignment="1">
      <alignment horizontal="justify" vertical="center" wrapText="1"/>
    </xf>
    <xf numFmtId="0" fontId="27" fillId="0" borderId="98" xfId="0" applyFont="1" applyBorder="1" applyAlignment="1">
      <alignment horizontal="justify" vertical="center" wrapText="1"/>
    </xf>
    <xf numFmtId="0" fontId="27" fillId="9" borderId="81" xfId="0" applyFont="1" applyFill="1" applyBorder="1" applyAlignment="1">
      <alignment horizontal="center" vertical="center" wrapText="1"/>
    </xf>
    <xf numFmtId="0" fontId="27" fillId="9" borderId="13" xfId="0" applyFont="1" applyFill="1" applyBorder="1" applyAlignment="1">
      <alignment horizontal="center" vertical="center" wrapText="1"/>
    </xf>
    <xf numFmtId="0" fontId="27" fillId="9" borderId="91" xfId="0" applyFont="1" applyFill="1" applyBorder="1" applyAlignment="1">
      <alignment horizontal="center" vertical="center" wrapText="1"/>
    </xf>
    <xf numFmtId="0" fontId="27" fillId="0" borderId="85" xfId="0" applyFont="1" applyBorder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7" fillId="0" borderId="92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 wrapText="1"/>
    </xf>
    <xf numFmtId="0" fontId="27" fillId="8" borderId="85" xfId="0" applyFont="1" applyFill="1" applyBorder="1" applyAlignment="1">
      <alignment horizontal="center" vertical="center" wrapText="1"/>
    </xf>
    <xf numFmtId="0" fontId="27" fillId="8" borderId="57" xfId="0" applyFont="1" applyFill="1" applyBorder="1" applyAlignment="1">
      <alignment horizontal="center" vertical="center" wrapText="1"/>
    </xf>
    <xf numFmtId="0" fontId="27" fillId="8" borderId="92" xfId="0" applyFont="1" applyFill="1" applyBorder="1" applyAlignment="1">
      <alignment horizontal="center" vertical="center" wrapText="1"/>
    </xf>
    <xf numFmtId="0" fontId="27" fillId="9" borderId="88" xfId="0" applyFont="1" applyFill="1" applyBorder="1" applyAlignment="1">
      <alignment horizontal="center" vertical="center" wrapText="1"/>
    </xf>
    <xf numFmtId="0" fontId="27" fillId="9" borderId="50" xfId="0" applyFont="1" applyFill="1" applyBorder="1" applyAlignment="1">
      <alignment horizontal="center" vertical="center" wrapText="1"/>
    </xf>
    <xf numFmtId="0" fontId="27" fillId="9" borderId="89" xfId="0" applyFont="1" applyFill="1" applyBorder="1" applyAlignment="1">
      <alignment horizontal="center" vertical="center" wrapText="1"/>
    </xf>
    <xf numFmtId="0" fontId="27" fillId="9" borderId="33" xfId="0" applyFont="1" applyFill="1" applyBorder="1" applyAlignment="1">
      <alignment horizontal="center" vertical="center" wrapText="1"/>
    </xf>
    <xf numFmtId="0" fontId="27" fillId="9" borderId="4" xfId="0" applyFont="1" applyFill="1" applyBorder="1" applyAlignment="1">
      <alignment horizontal="center" vertical="center" wrapText="1"/>
    </xf>
    <xf numFmtId="0" fontId="27" fillId="9" borderId="78" xfId="0" applyFont="1" applyFill="1" applyBorder="1" applyAlignment="1">
      <alignment horizontal="center" vertical="center" wrapText="1"/>
    </xf>
    <xf numFmtId="0" fontId="27" fillId="9" borderId="60" xfId="0" applyFont="1" applyFill="1" applyBorder="1" applyAlignment="1">
      <alignment horizontal="center" vertical="center" wrapText="1"/>
    </xf>
    <xf numFmtId="0" fontId="27" fillId="9" borderId="90" xfId="0" applyFont="1" applyFill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left" vertical="center" wrapText="1"/>
    </xf>
    <xf numFmtId="0" fontId="27" fillId="0" borderId="26" xfId="0" applyFont="1" applyBorder="1" applyAlignment="1">
      <alignment horizontal="left" vertical="center" wrapText="1"/>
    </xf>
    <xf numFmtId="0" fontId="27" fillId="0" borderId="79" xfId="0" applyFont="1" applyBorder="1" applyAlignment="1">
      <alignment horizontal="left" vertical="center" wrapText="1"/>
    </xf>
    <xf numFmtId="0" fontId="27" fillId="0" borderId="73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left" vertical="center" wrapText="1" indent="1"/>
    </xf>
    <xf numFmtId="0" fontId="24" fillId="0" borderId="3" xfId="0" applyFont="1" applyBorder="1" applyAlignment="1">
      <alignment horizontal="left" vertical="center" wrapText="1" indent="1"/>
    </xf>
    <xf numFmtId="0" fontId="24" fillId="0" borderId="15" xfId="0" applyFont="1" applyBorder="1" applyAlignment="1">
      <alignment horizontal="left" vertical="center" wrapText="1" indent="1"/>
    </xf>
    <xf numFmtId="0" fontId="27" fillId="0" borderId="15" xfId="0" applyFont="1" applyBorder="1" applyAlignment="1">
      <alignment horizontal="left" vertical="center" wrapText="1" indent="1"/>
    </xf>
    <xf numFmtId="0" fontId="27" fillId="0" borderId="46" xfId="0" applyFont="1" applyBorder="1" applyAlignment="1">
      <alignment horizontal="left" vertical="center" wrapText="1" indent="1"/>
    </xf>
    <xf numFmtId="0" fontId="27" fillId="0" borderId="15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69" xfId="0" applyFont="1" applyBorder="1" applyAlignment="1">
      <alignment horizontal="left" vertical="center" wrapText="1"/>
    </xf>
    <xf numFmtId="0" fontId="27" fillId="0" borderId="77" xfId="0" applyFont="1" applyBorder="1" applyAlignment="1">
      <alignment horizontal="left" vertical="center" wrapText="1"/>
    </xf>
    <xf numFmtId="0" fontId="27" fillId="0" borderId="58" xfId="0" applyFont="1" applyBorder="1" applyAlignment="1">
      <alignment horizontal="left" vertical="center" wrapText="1"/>
    </xf>
    <xf numFmtId="0" fontId="27" fillId="0" borderId="84" xfId="0" applyFont="1" applyBorder="1" applyAlignment="1">
      <alignment horizontal="left" vertical="center" wrapText="1"/>
    </xf>
    <xf numFmtId="0" fontId="27" fillId="9" borderId="5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 indent="1"/>
    </xf>
    <xf numFmtId="0" fontId="27" fillId="0" borderId="13" xfId="0" applyFont="1" applyBorder="1" applyAlignment="1">
      <alignment horizontal="left" vertical="center" wrapText="1" indent="1"/>
    </xf>
    <xf numFmtId="0" fontId="50" fillId="11" borderId="106" xfId="0" quotePrefix="1" applyFont="1" applyFill="1" applyBorder="1" applyAlignment="1">
      <alignment horizontal="center" vertical="center" shrinkToFit="1"/>
    </xf>
    <xf numFmtId="0" fontId="50" fillId="11" borderId="1" xfId="0" quotePrefix="1" applyFont="1" applyFill="1" applyBorder="1" applyAlignment="1">
      <alignment horizontal="center" vertical="center" shrinkToFit="1"/>
    </xf>
    <xf numFmtId="0" fontId="50" fillId="11" borderId="107" xfId="0" quotePrefix="1" applyFont="1" applyFill="1" applyBorder="1" applyAlignment="1">
      <alignment horizontal="center" vertical="center" shrinkToFit="1"/>
    </xf>
    <xf numFmtId="0" fontId="27" fillId="0" borderId="86" xfId="0" applyFont="1" applyBorder="1" applyAlignment="1">
      <alignment horizontal="center" vertical="center" wrapText="1"/>
    </xf>
    <xf numFmtId="0" fontId="27" fillId="8" borderId="3" xfId="0" applyFont="1" applyFill="1" applyBorder="1" applyAlignment="1">
      <alignment horizontal="justify" vertical="center" wrapText="1"/>
    </xf>
    <xf numFmtId="0" fontId="27" fillId="0" borderId="48" xfId="0" applyFont="1" applyBorder="1" applyAlignment="1">
      <alignment horizontal="justify" vertical="center" wrapText="1"/>
    </xf>
    <xf numFmtId="0" fontId="27" fillId="0" borderId="87" xfId="0" applyFont="1" applyBorder="1" applyAlignment="1">
      <alignment horizontal="justify" vertical="center" wrapText="1"/>
    </xf>
    <xf numFmtId="0" fontId="50" fillId="11" borderId="28" xfId="0" quotePrefix="1" applyFont="1" applyFill="1" applyBorder="1" applyAlignment="1">
      <alignment horizontal="center" vertical="center" shrinkToFit="1"/>
    </xf>
    <xf numFmtId="0" fontId="27" fillId="8" borderId="18" xfId="0" applyFont="1" applyFill="1" applyBorder="1" applyAlignment="1">
      <alignment horizontal="center" vertical="center" wrapText="1"/>
    </xf>
  </cellXfs>
  <cellStyles count="45">
    <cellStyle name="??&amp;O?&amp;H?_x0008__x000f__x0007_?_x0007__x0001__x0001_" xfId="1" xr:uid="{00000000-0005-0000-0000-000000000000}"/>
    <cellStyle name="AeE­ [0]_INQUIRY ¿μ¾÷AßAø " xfId="28" xr:uid="{00000000-0005-0000-0000-000001000000}"/>
    <cellStyle name="AeE­_INQUIRY ¿μ¾÷AßAø " xfId="29" xr:uid="{00000000-0005-0000-0000-000002000000}"/>
    <cellStyle name="AÞ¸¶ [0]_INQUIRY ¿μ¾÷AßAø " xfId="30" xr:uid="{00000000-0005-0000-0000-000003000000}"/>
    <cellStyle name="AÞ¸¶_INQUIRY ¿μ¾÷AßAø " xfId="31" xr:uid="{00000000-0005-0000-0000-000004000000}"/>
    <cellStyle name="C￥AØ_¿μ¾÷CoE² " xfId="32" xr:uid="{00000000-0005-0000-0000-000005000000}"/>
    <cellStyle name="Comma [0]_ SG&amp;A Bridge " xfId="12" xr:uid="{00000000-0005-0000-0000-000006000000}"/>
    <cellStyle name="Comma_ SG&amp;A Bridge " xfId="13" xr:uid="{00000000-0005-0000-0000-000007000000}"/>
    <cellStyle name="Currency [0]_ SG&amp;A Bridge " xfId="14" xr:uid="{00000000-0005-0000-0000-000008000000}"/>
    <cellStyle name="Currency_ SG&amp;A Bridge " xfId="15" xr:uid="{00000000-0005-0000-0000-000009000000}"/>
    <cellStyle name="Grey" xfId="16" xr:uid="{00000000-0005-0000-0000-00000A000000}"/>
    <cellStyle name="Header1" xfId="17" xr:uid="{00000000-0005-0000-0000-00000B000000}"/>
    <cellStyle name="Header2" xfId="18" xr:uid="{00000000-0005-0000-0000-00000C000000}"/>
    <cellStyle name="Input [yellow]" xfId="19" xr:uid="{00000000-0005-0000-0000-00000D000000}"/>
    <cellStyle name="Normal - Style1" xfId="21" xr:uid="{00000000-0005-0000-0000-00000E000000}"/>
    <cellStyle name="Normal - Style1 2" xfId="37" xr:uid="{00000000-0005-0000-0000-00000F000000}"/>
    <cellStyle name="Normal - 유형1" xfId="20" xr:uid="{00000000-0005-0000-0000-000010000000}"/>
    <cellStyle name="Normal_ SG&amp;A Bridge " xfId="22" xr:uid="{00000000-0005-0000-0000-000011000000}"/>
    <cellStyle name="Percent [2]" xfId="23" xr:uid="{00000000-0005-0000-0000-000012000000}"/>
    <cellStyle name="뒤에 오는 하이퍼링크" xfId="2" xr:uid="{00000000-0005-0000-0000-000013000000}"/>
    <cellStyle name="백분율" xfId="3" builtinId="5"/>
    <cellStyle name="백분율 2" xfId="27" xr:uid="{00000000-0005-0000-0000-000015000000}"/>
    <cellStyle name="백분율 3" xfId="33" xr:uid="{00000000-0005-0000-0000-000016000000}"/>
    <cellStyle name="백분율 4" xfId="34" xr:uid="{00000000-0005-0000-0000-000017000000}"/>
    <cellStyle name="뷭?_BOOKSHIP" xfId="4" xr:uid="{00000000-0005-0000-0000-000018000000}"/>
    <cellStyle name="쉼표 [0]" xfId="5" builtinId="6"/>
    <cellStyle name="쉼표 [0] 2" xfId="6" xr:uid="{00000000-0005-0000-0000-00001A000000}"/>
    <cellStyle name="쉼표 [0] 2 2" xfId="38" xr:uid="{00000000-0005-0000-0000-00001B000000}"/>
    <cellStyle name="쉼표 [0] 3" xfId="26" xr:uid="{00000000-0005-0000-0000-00001C000000}"/>
    <cellStyle name="쉼표 [0] 3 2" xfId="39" xr:uid="{00000000-0005-0000-0000-00001D000000}"/>
    <cellStyle name="쉼표 [0] 4" xfId="35" xr:uid="{00000000-0005-0000-0000-00001E000000}"/>
    <cellStyle name="쉼표 [0] 5" xfId="44" xr:uid="{00000000-0005-0000-0000-00001F000000}"/>
    <cellStyle name="콤마 [0]_(월초P)" xfId="7" xr:uid="{00000000-0005-0000-0000-000020000000}"/>
    <cellStyle name="콤마_0002" xfId="8" xr:uid="{00000000-0005-0000-0000-000021000000}"/>
    <cellStyle name="표준" xfId="0" builtinId="0"/>
    <cellStyle name="표준 2" xfId="9" xr:uid="{00000000-0005-0000-0000-000023000000}"/>
    <cellStyle name="표준 2 2" xfId="40" xr:uid="{00000000-0005-0000-0000-000024000000}"/>
    <cellStyle name="표준 2_(항만)실시설계_투입인력수산정(단위물량 가중치)_100810_수정" xfId="41" xr:uid="{00000000-0005-0000-0000-000025000000}"/>
    <cellStyle name="표준 3" xfId="10" xr:uid="{00000000-0005-0000-0000-000026000000}"/>
    <cellStyle name="표준 3 2" xfId="42" xr:uid="{00000000-0005-0000-0000-000027000000}"/>
    <cellStyle name="표준 4" xfId="25" xr:uid="{00000000-0005-0000-0000-000028000000}"/>
    <cellStyle name="표준 5" xfId="36" xr:uid="{00000000-0005-0000-0000-000029000000}"/>
    <cellStyle name="표준 6" xfId="43" xr:uid="{00000000-0005-0000-0000-00002A000000}"/>
    <cellStyle name="표준_감리용역설계내역서(고대지구)" xfId="11" xr:uid="{00000000-0005-0000-0000-00002B000000}"/>
    <cellStyle name="하이퍼링크" xfId="24" xr:uid="{00000000-0005-0000-0000-00002C000000}"/>
  </cellStyles>
  <dxfs count="0"/>
  <tableStyles count="0" defaultTableStyle="TableStyleMedium9" defaultPivotStyle="PivotStyleLight16"/>
  <colors>
    <mruColors>
      <color rgb="FFFFE1E4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20</xdr:col>
      <xdr:colOff>314325</xdr:colOff>
      <xdr:row>40</xdr:row>
      <xdr:rowOff>85725</xdr:rowOff>
    </xdr:to>
    <xdr:sp macro="" textlink="">
      <xdr:nvSpPr>
        <xdr:cNvPr id="4098" name="AutoShape 1026" hidden="1"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20</xdr:col>
      <xdr:colOff>314325</xdr:colOff>
      <xdr:row>40</xdr:row>
      <xdr:rowOff>85725</xdr:rowOff>
    </xdr:to>
    <xdr:sp macro="" textlink="">
      <xdr:nvSpPr>
        <xdr:cNvPr id="2" name="AutoShape 1026" hidden="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18</xdr:row>
          <xdr:rowOff>9525</xdr:rowOff>
        </xdr:from>
        <xdr:to>
          <xdr:col>8</xdr:col>
          <xdr:colOff>266700</xdr:colOff>
          <xdr:row>20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224117</xdr:colOff>
      <xdr:row>0</xdr:row>
      <xdr:rowOff>0</xdr:rowOff>
    </xdr:from>
    <xdr:to>
      <xdr:col>7</xdr:col>
      <xdr:colOff>613926</xdr:colOff>
      <xdr:row>42</xdr:row>
      <xdr:rowOff>126790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117" y="0"/>
          <a:ext cx="5723809" cy="76571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56029</xdr:rowOff>
    </xdr:from>
    <xdr:to>
      <xdr:col>7</xdr:col>
      <xdr:colOff>437429</xdr:colOff>
      <xdr:row>43</xdr:row>
      <xdr:rowOff>60668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6029"/>
          <a:ext cx="5771429" cy="771428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8</xdr:col>
      <xdr:colOff>9525</xdr:colOff>
      <xdr:row>28</xdr:row>
      <xdr:rowOff>85725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0"/>
          <a:ext cx="6105525" cy="50006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56476</xdr:colOff>
      <xdr:row>40</xdr:row>
      <xdr:rowOff>170524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90476" cy="74095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705971</xdr:colOff>
      <xdr:row>40</xdr:row>
      <xdr:rowOff>776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277971" cy="717254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1</xdr:colOff>
      <xdr:row>39</xdr:row>
      <xdr:rowOff>66675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096000" cy="712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7</xdr:col>
      <xdr:colOff>666751</xdr:colOff>
      <xdr:row>31</xdr:row>
      <xdr:rowOff>180974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000750" cy="5791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672;&#44396;&#50629;&#47924;\&#50672;&#44396;&#49688;&#54665;\&#49444;&#44228;&#45824;&#44032;\&#49444;&#44228;&#45824;&#44032;_2&#52264;\TFT\16&#52264;&#54924;&#51032;\&#54616;&#52380;\&#54616;&#52380;(&#44060;&#49688;&#49324;&#50629;)&#53804;&#51077;&#51064;&#47141;&#49328;&#51221;_0909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1333;&#45824;&#48708;_&#44032;&#49444;,&#54788;&#44288;&#487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672;&#44396;&#50629;&#47924;\&#50672;&#44396;&#49688;&#54665;\&#49444;&#44228;&#45824;&#44032;\&#49444;&#44228;&#45824;&#44032;_4&#52264;\TFT\&#54637;&#47564;\&#50641;&#49472;\1.&#54637;&#47564;_&#49892;&#49884;&#49444;&#44228;_&#53804;&#51077;&#51064;&#47141;&#49688;&#49328;&#51221;prg_11092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8376;&#49324;(2013&#45380;)\15%20&#44277;&#51116;&#45909;%20&#48512;&#49324;&#51109;&#45784;%20&#50629;&#47924;&#45824;&#54665;\05%20&#54252;&#54637;&#50689;&#51068;&#47564;&#54637;%20&#50612;&#54637;&#48169;&#54028;&#51228;%20&#48143;%20&#54028;&#51228;&#51228;%20&#52629;&#51312;&#44277;&#49324;%20&#51204;&#47732;&#52293;&#51076;&#44048;&#47532;&#50857;&#50669;\&#44048;&#52380;&#54637;%20%20&#50808;&#44285;&#49884;&#49444;%20&#51204;&#47732;&#52293;&#51076;&#44048;&#47532;&#50857;&#50669;\&#51204;&#47732;&#52293;&#51076;&#44048;&#47532;&#50857;&#50669;%20&#52280;&#44256;&#51088;&#47308;\16.&#44396;&#54252;-&#45909;&#49328;1-&#52572;&#51333;\&#44048;&#47532;&#50857;&#50669;\&#51652;&#54665;&#51473;%20&#49324;&#50629;\&#44221;&#51452;~&#44048;&#54252;\&#44228;&#50557;&#44288;&#47144;\&#51089;&#50629;&#49892;\&#50857;&#51064;&#49884;\wp\&#44032;&#49437;&#51648;&#44396;\&#45236;&#50669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672;&#44396;&#50629;&#47924;\&#50672;&#44396;&#49688;&#54665;\&#49444;&#44228;&#45824;&#44032;\&#49444;&#44228;&#45824;&#44032;_3&#52264;\TFT\&#46020;&#47196;&#48516;&#44284;\6&#52264;&#54924;&#51032;\(&#46020;&#47196;)&#44592;&#48376;&#49444;&#44228;_&#53804;&#51077;&#51064;&#47141;&#49328;&#51221;prg_100728_&#54364;&#51456;&#47784;&#45944;&#49884;&#48044;&#47112;&#51060;&#4949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47932;&#47049;&#49328;&#52636;\&#52384;&#46020;_&#51089;&#50629;&#51473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672;&#44396;&#50629;&#47924;\&#50672;&#44396;&#49688;&#54665;\&#49444;&#44228;&#45824;&#44032;\&#49444;&#44228;&#45824;&#44032;_2&#52264;\TFT\16&#52264;&#54924;&#51032;\&#54616;&#52380;\&#54616;&#52380;(&#49373;&#53468;&#54616;&#52380;&#49324;&#50629;)&#53804;&#51077;&#51064;&#47141;&#49328;&#51221;_0909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개요"/>
      <sheetName val="변수"/>
      <sheetName val="투입물량_요약"/>
      <sheetName val="단위물량_시범사업물량"/>
      <sheetName val="설계예산서"/>
      <sheetName val="인건비_내역서"/>
      <sheetName val="인건비_추가내역서"/>
      <sheetName val="인건비_산출근거"/>
      <sheetName val="공사비비율방식"/>
    </sheetNames>
    <sheetDataSet>
      <sheetData sheetId="0"/>
      <sheetData sheetId="1">
        <row r="43">
          <cell r="F43">
            <v>270525</v>
          </cell>
          <cell r="G43">
            <v>217535</v>
          </cell>
          <cell r="H43">
            <v>180902</v>
          </cell>
          <cell r="I43">
            <v>150970</v>
          </cell>
          <cell r="J43">
            <v>108805</v>
          </cell>
        </row>
        <row r="63">
          <cell r="H63">
            <v>5.68</v>
          </cell>
          <cell r="J63">
            <v>2.4300000000000002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"/>
      <sheetName val="Y-WORK"/>
      <sheetName val="A-4"/>
      <sheetName val="danga"/>
      <sheetName val="ilch"/>
      <sheetName val="공비대비"/>
      <sheetName val="단면가정"/>
      <sheetName val="마산방향철근집계"/>
      <sheetName val="진주방향"/>
      <sheetName val="마산방향"/>
      <sheetName val="WORK"/>
      <sheetName val="기둥(원형)"/>
      <sheetName val="변수"/>
      <sheetName val="정렬"/>
      <sheetName val="대치판정"/>
    </sheetNames>
    <sheetDataSet>
      <sheetData sheetId="0">
        <row r="3">
          <cell r="G3">
            <v>0</v>
          </cell>
          <cell r="H3">
            <v>0</v>
          </cell>
          <cell r="I3">
            <v>0</v>
          </cell>
          <cell r="J3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20">
          <cell r="D20">
            <v>0</v>
          </cell>
        </row>
        <row r="24">
          <cell r="D24">
            <v>0</v>
          </cell>
        </row>
        <row r="26">
          <cell r="D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3794</v>
          </cell>
          <cell r="I27">
            <v>33373</v>
          </cell>
          <cell r="J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2410</v>
          </cell>
          <cell r="I28">
            <v>19112</v>
          </cell>
          <cell r="J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3187</v>
          </cell>
          <cell r="I29">
            <v>4177</v>
          </cell>
          <cell r="J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620</v>
          </cell>
          <cell r="I30">
            <v>3257</v>
          </cell>
          <cell r="J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895</v>
          </cell>
          <cell r="I31">
            <v>3279</v>
          </cell>
          <cell r="J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922</v>
          </cell>
          <cell r="I32">
            <v>2102</v>
          </cell>
          <cell r="J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7532</v>
          </cell>
          <cell r="I33">
            <v>19009</v>
          </cell>
          <cell r="J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176</v>
          </cell>
          <cell r="I34">
            <v>0</v>
          </cell>
          <cell r="J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F35">
            <v>0</v>
          </cell>
          <cell r="G35">
            <v>0</v>
          </cell>
          <cell r="H35">
            <v>97</v>
          </cell>
          <cell r="I35">
            <v>63</v>
          </cell>
          <cell r="J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2263</v>
          </cell>
          <cell r="J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16356</v>
          </cell>
          <cell r="I37">
            <v>31563</v>
          </cell>
          <cell r="J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16356</v>
          </cell>
          <cell r="I38">
            <v>31563</v>
          </cell>
          <cell r="J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11181</v>
          </cell>
          <cell r="I39">
            <v>23671</v>
          </cell>
          <cell r="J39">
            <v>0</v>
          </cell>
        </row>
        <row r="40">
          <cell r="D40">
            <v>0</v>
          </cell>
        </row>
        <row r="41">
          <cell r="D41">
            <v>0</v>
          </cell>
        </row>
        <row r="43">
          <cell r="D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98</v>
          </cell>
          <cell r="I44">
            <v>315</v>
          </cell>
          <cell r="J44">
            <v>225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59</v>
          </cell>
          <cell r="I45">
            <v>160</v>
          </cell>
          <cell r="J45">
            <v>135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980</v>
          </cell>
          <cell r="I46">
            <v>1080</v>
          </cell>
          <cell r="J46">
            <v>1260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99</v>
          </cell>
          <cell r="I47">
            <v>360</v>
          </cell>
          <cell r="J47">
            <v>0</v>
          </cell>
        </row>
        <row r="49">
          <cell r="D49">
            <v>0</v>
          </cell>
        </row>
        <row r="51">
          <cell r="D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264</v>
          </cell>
          <cell r="I55">
            <v>6232</v>
          </cell>
          <cell r="J55">
            <v>2235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268</v>
          </cell>
          <cell r="I56">
            <v>5303</v>
          </cell>
          <cell r="J56">
            <v>2251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4248</v>
          </cell>
          <cell r="I64">
            <v>342977</v>
          </cell>
          <cell r="J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4520</v>
          </cell>
          <cell r="I65">
            <v>13027</v>
          </cell>
          <cell r="J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3835</v>
          </cell>
          <cell r="I66">
            <v>11065</v>
          </cell>
          <cell r="J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8454</v>
          </cell>
          <cell r="I67">
            <v>27803</v>
          </cell>
          <cell r="J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10419</v>
          </cell>
          <cell r="I68">
            <v>10824</v>
          </cell>
          <cell r="J68">
            <v>324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F69">
            <v>0</v>
          </cell>
          <cell r="G69">
            <v>0</v>
          </cell>
          <cell r="H69">
            <v>25</v>
          </cell>
        </row>
        <row r="71">
          <cell r="D71">
            <v>0</v>
          </cell>
        </row>
        <row r="73">
          <cell r="D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37</v>
          </cell>
          <cell r="I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3503</v>
          </cell>
          <cell r="I75">
            <v>139966</v>
          </cell>
          <cell r="J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4624</v>
          </cell>
          <cell r="I76">
            <v>124774</v>
          </cell>
          <cell r="J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16169</v>
          </cell>
          <cell r="J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19403</v>
          </cell>
          <cell r="J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25870</v>
          </cell>
          <cell r="J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7394</v>
          </cell>
          <cell r="I80">
            <v>17117</v>
          </cell>
          <cell r="J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11343</v>
          </cell>
          <cell r="I81">
            <v>22287</v>
          </cell>
          <cell r="J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2558</v>
          </cell>
          <cell r="I82">
            <v>1674</v>
          </cell>
          <cell r="J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133</v>
          </cell>
          <cell r="I83">
            <v>1616</v>
          </cell>
          <cell r="J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144</v>
          </cell>
          <cell r="I84">
            <v>1616</v>
          </cell>
          <cell r="J84">
            <v>0</v>
          </cell>
        </row>
        <row r="86">
          <cell r="D86">
            <v>0</v>
          </cell>
        </row>
        <row r="88">
          <cell r="D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13230</v>
          </cell>
          <cell r="I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F90">
            <v>0</v>
          </cell>
          <cell r="G90">
            <v>0</v>
          </cell>
          <cell r="H90">
            <v>398</v>
          </cell>
          <cell r="I90">
            <v>29602</v>
          </cell>
          <cell r="J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39200</v>
          </cell>
          <cell r="I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F92">
            <v>0</v>
          </cell>
          <cell r="G92">
            <v>0</v>
          </cell>
          <cell r="H92">
            <v>926</v>
          </cell>
          <cell r="I92">
            <v>41379</v>
          </cell>
          <cell r="J92">
            <v>0</v>
          </cell>
        </row>
        <row r="94">
          <cell r="D94">
            <v>0</v>
          </cell>
        </row>
        <row r="96">
          <cell r="D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3920</v>
          </cell>
          <cell r="I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7840</v>
          </cell>
          <cell r="I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1420</v>
          </cell>
          <cell r="I99">
            <v>0</v>
          </cell>
          <cell r="J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2521</v>
          </cell>
          <cell r="I100">
            <v>0</v>
          </cell>
          <cell r="J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36260</v>
          </cell>
          <cell r="I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44100</v>
          </cell>
          <cell r="I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3047</v>
          </cell>
          <cell r="I103">
            <v>4420</v>
          </cell>
          <cell r="J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F104">
            <v>0</v>
          </cell>
          <cell r="G104">
            <v>0</v>
          </cell>
          <cell r="H104">
            <v>10476</v>
          </cell>
          <cell r="I104">
            <v>1581</v>
          </cell>
          <cell r="J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397</v>
          </cell>
          <cell r="I105">
            <v>1572</v>
          </cell>
          <cell r="J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6133</v>
          </cell>
          <cell r="I106">
            <v>8177</v>
          </cell>
          <cell r="J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509</v>
          </cell>
          <cell r="I107">
            <v>2187</v>
          </cell>
          <cell r="J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2433</v>
          </cell>
          <cell r="I108">
            <v>2731</v>
          </cell>
          <cell r="J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51940</v>
          </cell>
          <cell r="I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995</v>
          </cell>
          <cell r="I110">
            <v>5031</v>
          </cell>
          <cell r="J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8235</v>
          </cell>
          <cell r="I111">
            <v>1415</v>
          </cell>
          <cell r="J111">
            <v>0</v>
          </cell>
        </row>
        <row r="113">
          <cell r="D113">
            <v>0</v>
          </cell>
        </row>
        <row r="115">
          <cell r="D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352</v>
          </cell>
          <cell r="I116">
            <v>5506</v>
          </cell>
          <cell r="J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289</v>
          </cell>
          <cell r="I117">
            <v>12881</v>
          </cell>
          <cell r="J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385</v>
          </cell>
          <cell r="I118">
            <v>13075</v>
          </cell>
          <cell r="J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289</v>
          </cell>
          <cell r="I119">
            <v>12881</v>
          </cell>
          <cell r="J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882</v>
          </cell>
          <cell r="I120">
            <v>6670</v>
          </cell>
          <cell r="J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F121">
            <v>0</v>
          </cell>
          <cell r="G121">
            <v>0</v>
          </cell>
          <cell r="H121">
            <v>32</v>
          </cell>
          <cell r="I121">
            <v>3286</v>
          </cell>
          <cell r="J121">
            <v>0</v>
          </cell>
        </row>
        <row r="123">
          <cell r="D123">
            <v>0</v>
          </cell>
        </row>
        <row r="125">
          <cell r="D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11330</v>
          </cell>
          <cell r="I126">
            <v>14972</v>
          </cell>
          <cell r="J126">
            <v>449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376</v>
          </cell>
          <cell r="I127">
            <v>14979</v>
          </cell>
          <cell r="J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605</v>
          </cell>
          <cell r="I128">
            <v>8983</v>
          </cell>
          <cell r="J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414</v>
          </cell>
          <cell r="I129">
            <v>6563</v>
          </cell>
          <cell r="J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13495</v>
          </cell>
          <cell r="I130">
            <v>8896</v>
          </cell>
          <cell r="J130">
            <v>266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1322</v>
          </cell>
          <cell r="I131">
            <v>1029</v>
          </cell>
        </row>
        <row r="133">
          <cell r="D133">
            <v>0</v>
          </cell>
        </row>
        <row r="135">
          <cell r="D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499</v>
          </cell>
          <cell r="I136">
            <v>3852</v>
          </cell>
          <cell r="J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597</v>
          </cell>
          <cell r="I137">
            <v>4612</v>
          </cell>
          <cell r="J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421</v>
          </cell>
          <cell r="I138">
            <v>3852</v>
          </cell>
          <cell r="J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719</v>
          </cell>
          <cell r="I139">
            <v>2984</v>
          </cell>
          <cell r="J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1423</v>
          </cell>
          <cell r="I140">
            <v>2495</v>
          </cell>
          <cell r="J140">
            <v>49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556</v>
          </cell>
          <cell r="I141">
            <v>2495</v>
          </cell>
          <cell r="J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369</v>
          </cell>
          <cell r="I142">
            <v>1030</v>
          </cell>
          <cell r="J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F143">
            <v>0</v>
          </cell>
          <cell r="G143">
            <v>0</v>
          </cell>
          <cell r="H143">
            <v>2494</v>
          </cell>
          <cell r="I143">
            <v>7043</v>
          </cell>
          <cell r="J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461</v>
          </cell>
          <cell r="I144">
            <v>1247</v>
          </cell>
          <cell r="J144">
            <v>24</v>
          </cell>
        </row>
        <row r="146">
          <cell r="D146">
            <v>0</v>
          </cell>
        </row>
        <row r="148">
          <cell r="D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10192</v>
          </cell>
          <cell r="I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7186</v>
          </cell>
          <cell r="I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84</v>
          </cell>
          <cell r="I151">
            <v>14612</v>
          </cell>
          <cell r="J151">
            <v>438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97</v>
          </cell>
          <cell r="I152">
            <v>18483</v>
          </cell>
          <cell r="J152">
            <v>554</v>
          </cell>
        </row>
        <row r="154">
          <cell r="D154">
            <v>0</v>
          </cell>
        </row>
        <row r="156">
          <cell r="D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105196</v>
          </cell>
          <cell r="I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79617</v>
          </cell>
          <cell r="I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87741</v>
          </cell>
          <cell r="I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88214</v>
          </cell>
          <cell r="I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95998</v>
          </cell>
          <cell r="I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75242</v>
          </cell>
          <cell r="I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92106</v>
          </cell>
          <cell r="I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56042</v>
          </cell>
          <cell r="I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166012</v>
          </cell>
          <cell r="I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199261</v>
          </cell>
          <cell r="I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37784</v>
          </cell>
          <cell r="I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16616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354493</v>
          </cell>
          <cell r="I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381553</v>
          </cell>
          <cell r="I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88623</v>
          </cell>
          <cell r="I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952560</v>
          </cell>
          <cell r="I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952560</v>
          </cell>
          <cell r="I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1577016</v>
          </cell>
          <cell r="I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1577016</v>
          </cell>
          <cell r="I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1593967</v>
          </cell>
          <cell r="I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2328480</v>
          </cell>
          <cell r="I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2328480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1799280</v>
          </cell>
          <cell r="I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2540160</v>
          </cell>
          <cell r="I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846720</v>
          </cell>
          <cell r="I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952560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1481760</v>
          </cell>
          <cell r="I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2328480</v>
          </cell>
          <cell r="I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2751840</v>
          </cell>
          <cell r="I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2857680</v>
          </cell>
          <cell r="I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15032779</v>
          </cell>
          <cell r="I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12086698</v>
          </cell>
          <cell r="I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5423396</v>
          </cell>
          <cell r="I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349362</v>
          </cell>
          <cell r="I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174681</v>
          </cell>
          <cell r="I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145567</v>
          </cell>
          <cell r="I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665451</v>
          </cell>
          <cell r="I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37044</v>
          </cell>
          <cell r="I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3377080</v>
          </cell>
          <cell r="I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8920352</v>
          </cell>
          <cell r="I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1229704</v>
          </cell>
          <cell r="I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1494010</v>
          </cell>
          <cell r="I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2034970</v>
          </cell>
          <cell r="I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1033606</v>
          </cell>
          <cell r="I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129654</v>
          </cell>
          <cell r="I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333396</v>
          </cell>
          <cell r="I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F203">
            <v>0</v>
          </cell>
          <cell r="G203">
            <v>0</v>
          </cell>
          <cell r="H203">
            <v>45080</v>
          </cell>
          <cell r="I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7345</v>
          </cell>
          <cell r="J204">
            <v>219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F205">
            <v>0</v>
          </cell>
          <cell r="G205">
            <v>0</v>
          </cell>
          <cell r="H205">
            <v>14700</v>
          </cell>
          <cell r="I205">
            <v>0</v>
          </cell>
          <cell r="J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F206">
            <v>0</v>
          </cell>
          <cell r="G206">
            <v>0</v>
          </cell>
          <cell r="H206">
            <v>24500</v>
          </cell>
          <cell r="I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4788</v>
          </cell>
          <cell r="J207">
            <v>143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9310</v>
          </cell>
          <cell r="I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689</v>
          </cell>
          <cell r="J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F210">
            <v>0</v>
          </cell>
          <cell r="G210">
            <v>0</v>
          </cell>
          <cell r="H210">
            <v>4410</v>
          </cell>
          <cell r="I210">
            <v>0</v>
          </cell>
        </row>
        <row r="212">
          <cell r="D212">
            <v>0</v>
          </cell>
        </row>
        <row r="214">
          <cell r="D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3716</v>
          </cell>
          <cell r="I215">
            <v>0</v>
          </cell>
          <cell r="J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13337</v>
          </cell>
          <cell r="I216">
            <v>0</v>
          </cell>
          <cell r="J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17600</v>
          </cell>
          <cell r="I217">
            <v>0</v>
          </cell>
          <cell r="J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88200</v>
          </cell>
          <cell r="I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15428</v>
          </cell>
          <cell r="J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17208</v>
          </cell>
          <cell r="J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189</v>
          </cell>
          <cell r="I221">
            <v>0</v>
          </cell>
          <cell r="J221">
            <v>0</v>
          </cell>
        </row>
        <row r="223">
          <cell r="D223">
            <v>0</v>
          </cell>
        </row>
        <row r="225">
          <cell r="D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17640</v>
          </cell>
          <cell r="I226">
            <v>0</v>
          </cell>
          <cell r="J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63700</v>
          </cell>
          <cell r="I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7840</v>
          </cell>
          <cell r="I228">
            <v>0</v>
          </cell>
          <cell r="J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11760</v>
          </cell>
          <cell r="I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F230">
            <v>0</v>
          </cell>
          <cell r="G230">
            <v>0</v>
          </cell>
          <cell r="H230">
            <v>32340</v>
          </cell>
          <cell r="I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24500</v>
          </cell>
          <cell r="I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5390</v>
          </cell>
          <cell r="I232">
            <v>0</v>
          </cell>
          <cell r="J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F233">
            <v>0</v>
          </cell>
          <cell r="G233">
            <v>0</v>
          </cell>
          <cell r="H233">
            <v>705</v>
          </cell>
          <cell r="I233">
            <v>0</v>
          </cell>
          <cell r="J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773</v>
          </cell>
          <cell r="I234">
            <v>815</v>
          </cell>
          <cell r="J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882</v>
          </cell>
          <cell r="I235">
            <v>6227</v>
          </cell>
          <cell r="J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2178</v>
          </cell>
          <cell r="J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F237">
            <v>0</v>
          </cell>
          <cell r="G237">
            <v>0</v>
          </cell>
          <cell r="H237">
            <v>411</v>
          </cell>
          <cell r="I237">
            <v>0</v>
          </cell>
          <cell r="J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F238">
            <v>0</v>
          </cell>
          <cell r="G238">
            <v>0</v>
          </cell>
          <cell r="H238">
            <v>470</v>
          </cell>
          <cell r="I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F239">
            <v>0</v>
          </cell>
          <cell r="G239">
            <v>0</v>
          </cell>
          <cell r="H239">
            <v>470</v>
          </cell>
          <cell r="I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F240">
            <v>0</v>
          </cell>
          <cell r="G240">
            <v>0</v>
          </cell>
          <cell r="H240">
            <v>372</v>
          </cell>
          <cell r="I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309</v>
          </cell>
          <cell r="I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282</v>
          </cell>
          <cell r="I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281</v>
          </cell>
          <cell r="I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281</v>
          </cell>
          <cell r="I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281</v>
          </cell>
          <cell r="I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284</v>
          </cell>
          <cell r="I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309</v>
          </cell>
          <cell r="I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261</v>
          </cell>
          <cell r="I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F249">
            <v>0</v>
          </cell>
          <cell r="G249">
            <v>0</v>
          </cell>
          <cell r="H249">
            <v>347</v>
          </cell>
          <cell r="I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F250">
            <v>0</v>
          </cell>
          <cell r="G250">
            <v>0</v>
          </cell>
          <cell r="H250">
            <v>328</v>
          </cell>
          <cell r="I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F251">
            <v>0</v>
          </cell>
          <cell r="G251">
            <v>0</v>
          </cell>
          <cell r="H251">
            <v>303</v>
          </cell>
          <cell r="I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F252">
            <v>0</v>
          </cell>
          <cell r="G252">
            <v>0</v>
          </cell>
          <cell r="H252">
            <v>303</v>
          </cell>
          <cell r="I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318</v>
          </cell>
          <cell r="I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298</v>
          </cell>
          <cell r="I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298</v>
          </cell>
          <cell r="I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3837</v>
          </cell>
          <cell r="I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5392</v>
          </cell>
          <cell r="I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1372</v>
          </cell>
          <cell r="I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372</v>
          </cell>
          <cell r="I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372</v>
          </cell>
          <cell r="I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372</v>
          </cell>
          <cell r="I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313</v>
          </cell>
          <cell r="I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313</v>
          </cell>
          <cell r="I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306</v>
          </cell>
          <cell r="I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579</v>
          </cell>
          <cell r="I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102238</v>
          </cell>
          <cell r="I266">
            <v>2040827</v>
          </cell>
          <cell r="J266">
            <v>6555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18896</v>
          </cell>
          <cell r="I267">
            <v>418202</v>
          </cell>
          <cell r="J267">
            <v>982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7840</v>
          </cell>
          <cell r="I268">
            <v>0</v>
          </cell>
        </row>
        <row r="270">
          <cell r="D270">
            <v>0</v>
          </cell>
        </row>
        <row r="272">
          <cell r="D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347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347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362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331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331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331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331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331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331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331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331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331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331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331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331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331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331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331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331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331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396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8830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14232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26193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36299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66404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367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313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309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281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281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281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281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309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309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309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309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309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309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309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309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309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309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309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313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313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313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313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285763</v>
          </cell>
          <cell r="J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1068</v>
          </cell>
          <cell r="I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196</v>
          </cell>
          <cell r="I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1764</v>
          </cell>
          <cell r="I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15109</v>
          </cell>
          <cell r="J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39249</v>
          </cell>
          <cell r="I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571</v>
          </cell>
          <cell r="I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5390</v>
          </cell>
          <cell r="I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376</v>
          </cell>
          <cell r="I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301</v>
          </cell>
          <cell r="I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63205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646</v>
          </cell>
          <cell r="I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F333">
            <v>0</v>
          </cell>
          <cell r="G333">
            <v>0</v>
          </cell>
          <cell r="H333">
            <v>224186</v>
          </cell>
          <cell r="I333">
            <v>64677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556</v>
          </cell>
          <cell r="I334">
            <v>2495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369</v>
          </cell>
          <cell r="I335">
            <v>1030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461</v>
          </cell>
          <cell r="I336">
            <v>1247</v>
          </cell>
          <cell r="J336">
            <v>24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124</v>
          </cell>
          <cell r="I337">
            <v>46306</v>
          </cell>
          <cell r="J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F338">
            <v>0</v>
          </cell>
          <cell r="G338">
            <v>0</v>
          </cell>
          <cell r="H338">
            <v>507</v>
          </cell>
          <cell r="I338">
            <v>43435</v>
          </cell>
          <cell r="J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4900</v>
          </cell>
          <cell r="I339">
            <v>36000</v>
          </cell>
          <cell r="J339">
            <v>27000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7840</v>
          </cell>
          <cell r="I340">
            <v>58500</v>
          </cell>
          <cell r="J340">
            <v>52200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9980</v>
          </cell>
          <cell r="I341">
            <v>0</v>
          </cell>
          <cell r="J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F342">
            <v>0</v>
          </cell>
          <cell r="G342">
            <v>0</v>
          </cell>
          <cell r="H342">
            <v>209</v>
          </cell>
          <cell r="I342">
            <v>6426</v>
          </cell>
          <cell r="J342">
            <v>0</v>
          </cell>
        </row>
        <row r="344">
          <cell r="D344">
            <v>0</v>
          </cell>
        </row>
        <row r="346">
          <cell r="D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2450</v>
          </cell>
          <cell r="I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1960</v>
          </cell>
          <cell r="I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12753</v>
          </cell>
          <cell r="J349">
            <v>382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23912</v>
          </cell>
          <cell r="I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6281</v>
          </cell>
          <cell r="I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21952</v>
          </cell>
          <cell r="I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33565</v>
          </cell>
          <cell r="I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F354">
            <v>0</v>
          </cell>
          <cell r="G354">
            <v>0</v>
          </cell>
          <cell r="H354">
            <v>294</v>
          </cell>
          <cell r="I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25382</v>
          </cell>
          <cell r="I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3949</v>
          </cell>
          <cell r="I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F357">
            <v>0</v>
          </cell>
          <cell r="G357">
            <v>0</v>
          </cell>
          <cell r="H357">
            <v>463</v>
          </cell>
          <cell r="I357">
            <v>12385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F358">
            <v>0</v>
          </cell>
          <cell r="G358">
            <v>0</v>
          </cell>
          <cell r="H358">
            <v>580</v>
          </cell>
          <cell r="I358">
            <v>9032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F359">
            <v>0</v>
          </cell>
          <cell r="G359">
            <v>0</v>
          </cell>
          <cell r="H359">
            <v>294</v>
          </cell>
          <cell r="I359">
            <v>12385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3999</v>
          </cell>
          <cell r="I360">
            <v>10152</v>
          </cell>
        </row>
        <row r="361">
          <cell r="D361">
            <v>0</v>
          </cell>
          <cell r="F361">
            <v>0</v>
          </cell>
          <cell r="G361">
            <v>1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389534678</v>
          </cell>
          <cell r="I362">
            <v>0</v>
          </cell>
          <cell r="J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311874984</v>
          </cell>
          <cell r="I363">
            <v>0</v>
          </cell>
        </row>
        <row r="365">
          <cell r="D365">
            <v>0</v>
          </cell>
        </row>
        <row r="367">
          <cell r="D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F368">
            <v>0</v>
          </cell>
          <cell r="G368">
            <v>0</v>
          </cell>
          <cell r="H368">
            <v>68</v>
          </cell>
          <cell r="I368">
            <v>0</v>
          </cell>
          <cell r="J368">
            <v>0</v>
          </cell>
        </row>
        <row r="370">
          <cell r="D370">
            <v>0</v>
          </cell>
        </row>
        <row r="372">
          <cell r="D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</row>
        <row r="388">
          <cell r="D388">
            <v>0</v>
          </cell>
        </row>
        <row r="390">
          <cell r="D390">
            <v>0</v>
          </cell>
        </row>
        <row r="392">
          <cell r="D392">
            <v>0</v>
          </cell>
        </row>
        <row r="394">
          <cell r="D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3794</v>
          </cell>
          <cell r="I395">
            <v>33373</v>
          </cell>
          <cell r="J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2410</v>
          </cell>
          <cell r="I396">
            <v>19112</v>
          </cell>
          <cell r="J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3187</v>
          </cell>
          <cell r="I397">
            <v>4177</v>
          </cell>
          <cell r="J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620</v>
          </cell>
          <cell r="I398">
            <v>3257</v>
          </cell>
          <cell r="J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895</v>
          </cell>
          <cell r="I399">
            <v>3279</v>
          </cell>
          <cell r="J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922</v>
          </cell>
          <cell r="I400">
            <v>2102</v>
          </cell>
          <cell r="J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5078</v>
          </cell>
          <cell r="I401">
            <v>19009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176</v>
          </cell>
          <cell r="I402">
            <v>0</v>
          </cell>
          <cell r="J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F403">
            <v>0</v>
          </cell>
          <cell r="G403">
            <v>0</v>
          </cell>
          <cell r="H403">
            <v>97</v>
          </cell>
          <cell r="I403">
            <v>63</v>
          </cell>
          <cell r="J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2263</v>
          </cell>
          <cell r="J404">
            <v>0</v>
          </cell>
        </row>
        <row r="406">
          <cell r="D406">
            <v>0</v>
          </cell>
        </row>
        <row r="408">
          <cell r="D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98</v>
          </cell>
          <cell r="I409">
            <v>315</v>
          </cell>
          <cell r="J409">
            <v>225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59</v>
          </cell>
          <cell r="I410">
            <v>160</v>
          </cell>
          <cell r="J410">
            <v>135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980</v>
          </cell>
          <cell r="I411">
            <v>1080</v>
          </cell>
          <cell r="J411">
            <v>1260</v>
          </cell>
        </row>
        <row r="413">
          <cell r="D413">
            <v>0</v>
          </cell>
        </row>
        <row r="415">
          <cell r="D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78498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91590</v>
          </cell>
          <cell r="I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104664</v>
          </cell>
          <cell r="I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117600</v>
          </cell>
          <cell r="I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130830</v>
          </cell>
          <cell r="I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143864</v>
          </cell>
          <cell r="I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154659</v>
          </cell>
          <cell r="I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170030</v>
          </cell>
          <cell r="I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183162</v>
          </cell>
          <cell r="I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193325</v>
          </cell>
          <cell r="I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165</v>
          </cell>
          <cell r="I426">
            <v>2870</v>
          </cell>
          <cell r="J426">
            <v>1977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1671</v>
          </cell>
          <cell r="I427">
            <v>7693</v>
          </cell>
          <cell r="J427">
            <v>235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3092</v>
          </cell>
        </row>
        <row r="430">
          <cell r="D430">
            <v>0</v>
          </cell>
        </row>
        <row r="432">
          <cell r="D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264</v>
          </cell>
          <cell r="I436">
            <v>6232</v>
          </cell>
          <cell r="J436">
            <v>2235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268</v>
          </cell>
          <cell r="I437">
            <v>5303</v>
          </cell>
          <cell r="J437">
            <v>2251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4248</v>
          </cell>
          <cell r="I445">
            <v>342977</v>
          </cell>
          <cell r="J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4520</v>
          </cell>
          <cell r="I446">
            <v>13027</v>
          </cell>
          <cell r="J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3835</v>
          </cell>
          <cell r="I447">
            <v>11065</v>
          </cell>
          <cell r="J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10419</v>
          </cell>
          <cell r="I448">
            <v>10824</v>
          </cell>
          <cell r="J448">
            <v>324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F449">
            <v>0</v>
          </cell>
          <cell r="G449">
            <v>0</v>
          </cell>
          <cell r="H449">
            <v>25</v>
          </cell>
        </row>
        <row r="451">
          <cell r="D451">
            <v>0</v>
          </cell>
        </row>
        <row r="453">
          <cell r="D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37</v>
          </cell>
          <cell r="I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3503</v>
          </cell>
          <cell r="I455">
            <v>139966</v>
          </cell>
          <cell r="J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4624</v>
          </cell>
          <cell r="I456">
            <v>124774</v>
          </cell>
          <cell r="J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16169</v>
          </cell>
          <cell r="J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19403</v>
          </cell>
          <cell r="J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7143</v>
          </cell>
          <cell r="I459">
            <v>15875</v>
          </cell>
          <cell r="J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10986</v>
          </cell>
          <cell r="I460">
            <v>20282</v>
          </cell>
          <cell r="J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133</v>
          </cell>
          <cell r="I461">
            <v>1616</v>
          </cell>
          <cell r="J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144</v>
          </cell>
          <cell r="I462">
            <v>1616</v>
          </cell>
          <cell r="J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1860</v>
          </cell>
          <cell r="I463">
            <v>1674</v>
          </cell>
          <cell r="J463">
            <v>0</v>
          </cell>
        </row>
        <row r="465">
          <cell r="D465">
            <v>0</v>
          </cell>
        </row>
        <row r="467">
          <cell r="D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3920</v>
          </cell>
          <cell r="I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7840</v>
          </cell>
          <cell r="I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1420</v>
          </cell>
          <cell r="I470">
            <v>0</v>
          </cell>
          <cell r="J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2521</v>
          </cell>
          <cell r="I471">
            <v>0</v>
          </cell>
          <cell r="J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36260</v>
          </cell>
          <cell r="I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44100</v>
          </cell>
          <cell r="I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3047</v>
          </cell>
          <cell r="I474">
            <v>4420</v>
          </cell>
          <cell r="J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F475">
            <v>0</v>
          </cell>
          <cell r="G475">
            <v>0</v>
          </cell>
          <cell r="H475">
            <v>10476</v>
          </cell>
          <cell r="I475">
            <v>1581</v>
          </cell>
          <cell r="J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397</v>
          </cell>
          <cell r="I476">
            <v>1572</v>
          </cell>
          <cell r="J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1745</v>
          </cell>
          <cell r="I477">
            <v>503</v>
          </cell>
          <cell r="J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1361</v>
          </cell>
          <cell r="I478">
            <v>5031</v>
          </cell>
          <cell r="J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6133</v>
          </cell>
          <cell r="I479">
            <v>8177</v>
          </cell>
          <cell r="J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509</v>
          </cell>
          <cell r="I480">
            <v>2187</v>
          </cell>
          <cell r="J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2433</v>
          </cell>
          <cell r="I481">
            <v>2731</v>
          </cell>
        </row>
        <row r="483">
          <cell r="D483">
            <v>0</v>
          </cell>
        </row>
        <row r="485">
          <cell r="D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352</v>
          </cell>
          <cell r="I486">
            <v>5506</v>
          </cell>
          <cell r="J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289</v>
          </cell>
          <cell r="I487">
            <v>12881</v>
          </cell>
          <cell r="J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385</v>
          </cell>
          <cell r="I488">
            <v>13075</v>
          </cell>
          <cell r="J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882</v>
          </cell>
          <cell r="I489">
            <v>6670</v>
          </cell>
          <cell r="J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3113</v>
          </cell>
          <cell r="J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F491">
            <v>0</v>
          </cell>
          <cell r="G491">
            <v>0</v>
          </cell>
          <cell r="H491">
            <v>32</v>
          </cell>
          <cell r="I491">
            <v>3286</v>
          </cell>
          <cell r="J491">
            <v>0</v>
          </cell>
        </row>
        <row r="493">
          <cell r="D493">
            <v>0</v>
          </cell>
        </row>
        <row r="495">
          <cell r="D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11330</v>
          </cell>
          <cell r="I496">
            <v>14972</v>
          </cell>
          <cell r="J496">
            <v>449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376</v>
          </cell>
          <cell r="I497">
            <v>14979</v>
          </cell>
          <cell r="J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605</v>
          </cell>
          <cell r="I498">
            <v>8983</v>
          </cell>
          <cell r="J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414</v>
          </cell>
          <cell r="I499">
            <v>6563</v>
          </cell>
          <cell r="J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13495</v>
          </cell>
          <cell r="I500">
            <v>8896</v>
          </cell>
          <cell r="J500">
            <v>266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1322</v>
          </cell>
          <cell r="I501">
            <v>1029</v>
          </cell>
        </row>
        <row r="503">
          <cell r="D503">
            <v>0</v>
          </cell>
        </row>
        <row r="505">
          <cell r="D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499</v>
          </cell>
          <cell r="I506">
            <v>3852</v>
          </cell>
          <cell r="J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597</v>
          </cell>
          <cell r="I507">
            <v>4612</v>
          </cell>
          <cell r="J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421</v>
          </cell>
          <cell r="I508">
            <v>3852</v>
          </cell>
          <cell r="J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719</v>
          </cell>
          <cell r="I509">
            <v>2984</v>
          </cell>
          <cell r="J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1423</v>
          </cell>
          <cell r="I510">
            <v>2495</v>
          </cell>
          <cell r="J510">
            <v>49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10045</v>
          </cell>
          <cell r="I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369</v>
          </cell>
          <cell r="I512">
            <v>1030</v>
          </cell>
          <cell r="J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556</v>
          </cell>
          <cell r="I513">
            <v>2495</v>
          </cell>
          <cell r="J513">
            <v>0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  <cell r="F514">
            <v>0</v>
          </cell>
          <cell r="G514">
            <v>0</v>
          </cell>
          <cell r="H514">
            <v>2494</v>
          </cell>
          <cell r="I514">
            <v>7043</v>
          </cell>
          <cell r="J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  <cell r="F515">
            <v>0</v>
          </cell>
          <cell r="G515">
            <v>0</v>
          </cell>
          <cell r="H515">
            <v>17640</v>
          </cell>
          <cell r="I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>
            <v>0</v>
          </cell>
          <cell r="F516">
            <v>0</v>
          </cell>
          <cell r="G516">
            <v>0</v>
          </cell>
          <cell r="H516">
            <v>1912</v>
          </cell>
          <cell r="I516">
            <v>2984</v>
          </cell>
        </row>
        <row r="518">
          <cell r="D518">
            <v>0</v>
          </cell>
        </row>
        <row r="520">
          <cell r="D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10192</v>
          </cell>
          <cell r="I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7186</v>
          </cell>
          <cell r="I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84</v>
          </cell>
          <cell r="I523">
            <v>14612</v>
          </cell>
          <cell r="J523">
            <v>438</v>
          </cell>
        </row>
        <row r="524">
          <cell r="A524">
            <v>0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97</v>
          </cell>
          <cell r="I524">
            <v>18483</v>
          </cell>
          <cell r="J524">
            <v>554</v>
          </cell>
        </row>
        <row r="526">
          <cell r="D526">
            <v>0</v>
          </cell>
        </row>
        <row r="528">
          <cell r="D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105208</v>
          </cell>
          <cell r="I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85304</v>
          </cell>
        </row>
        <row r="531">
          <cell r="A531">
            <v>0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18279</v>
          </cell>
        </row>
        <row r="532">
          <cell r="A532">
            <v>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116988</v>
          </cell>
        </row>
        <row r="533">
          <cell r="A533">
            <v>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88214</v>
          </cell>
        </row>
        <row r="534">
          <cell r="A534">
            <v>0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75242</v>
          </cell>
        </row>
        <row r="535">
          <cell r="A535">
            <v>0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93403</v>
          </cell>
        </row>
        <row r="536">
          <cell r="A536">
            <v>0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166051</v>
          </cell>
        </row>
        <row r="537">
          <cell r="A537">
            <v>0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176429</v>
          </cell>
        </row>
        <row r="538">
          <cell r="A538">
            <v>0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186807</v>
          </cell>
          <cell r="I538">
            <v>0</v>
          </cell>
        </row>
        <row r="539">
          <cell r="A539">
            <v>0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161899</v>
          </cell>
        </row>
        <row r="540">
          <cell r="A540">
            <v>0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423430</v>
          </cell>
          <cell r="I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398522</v>
          </cell>
        </row>
        <row r="542">
          <cell r="A542">
            <v>0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83025</v>
          </cell>
        </row>
        <row r="543">
          <cell r="A543">
            <v>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317520</v>
          </cell>
          <cell r="I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1693440</v>
          </cell>
          <cell r="I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1693440</v>
          </cell>
          <cell r="I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2540160</v>
          </cell>
          <cell r="I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2291820</v>
          </cell>
          <cell r="I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1058400</v>
          </cell>
          <cell r="I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580552</v>
          </cell>
          <cell r="I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1323000</v>
          </cell>
          <cell r="I550">
            <v>0</v>
          </cell>
        </row>
        <row r="551">
          <cell r="A551">
            <v>0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1905120</v>
          </cell>
          <cell r="I551">
            <v>0</v>
          </cell>
        </row>
        <row r="552">
          <cell r="A552">
            <v>0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846720</v>
          </cell>
          <cell r="I552">
            <v>0</v>
          </cell>
        </row>
        <row r="553">
          <cell r="A553">
            <v>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4383334</v>
          </cell>
          <cell r="I553">
            <v>0</v>
          </cell>
        </row>
        <row r="554">
          <cell r="A554">
            <v>0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349362</v>
          </cell>
          <cell r="I554">
            <v>0</v>
          </cell>
        </row>
        <row r="555">
          <cell r="A555">
            <v>0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174681</v>
          </cell>
          <cell r="I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174681</v>
          </cell>
          <cell r="I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665451</v>
          </cell>
          <cell r="I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37044</v>
          </cell>
          <cell r="I558">
            <v>0</v>
          </cell>
        </row>
        <row r="559">
          <cell r="A559">
            <v>0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3377080</v>
          </cell>
          <cell r="I559">
            <v>0</v>
          </cell>
        </row>
        <row r="560">
          <cell r="A560">
            <v>0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8920352</v>
          </cell>
          <cell r="I560">
            <v>0</v>
          </cell>
        </row>
        <row r="561">
          <cell r="A561">
            <v>0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9460528</v>
          </cell>
          <cell r="I561">
            <v>0</v>
          </cell>
        </row>
        <row r="562">
          <cell r="A562">
            <v>0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1907080</v>
          </cell>
          <cell r="I562">
            <v>0</v>
          </cell>
        </row>
        <row r="563">
          <cell r="A563">
            <v>0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2005570</v>
          </cell>
          <cell r="I563">
            <v>0</v>
          </cell>
        </row>
        <row r="564">
          <cell r="A564">
            <v>0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1587355</v>
          </cell>
          <cell r="I564">
            <v>0</v>
          </cell>
        </row>
        <row r="565">
          <cell r="A565">
            <v>0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129654</v>
          </cell>
          <cell r="I565">
            <v>0</v>
          </cell>
        </row>
        <row r="566">
          <cell r="A566">
            <v>0</v>
          </cell>
          <cell r="B566">
            <v>0</v>
          </cell>
          <cell r="C566">
            <v>0</v>
          </cell>
          <cell r="D566">
            <v>0</v>
          </cell>
          <cell r="F566">
            <v>0</v>
          </cell>
          <cell r="G566">
            <v>0</v>
          </cell>
          <cell r="H566">
            <v>45080</v>
          </cell>
          <cell r="I566">
            <v>0</v>
          </cell>
        </row>
        <row r="567">
          <cell r="A567">
            <v>0</v>
          </cell>
          <cell r="B567">
            <v>0</v>
          </cell>
          <cell r="C567">
            <v>0</v>
          </cell>
          <cell r="D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7345</v>
          </cell>
          <cell r="J567">
            <v>219</v>
          </cell>
        </row>
        <row r="568">
          <cell r="A568">
            <v>0</v>
          </cell>
          <cell r="B568">
            <v>0</v>
          </cell>
          <cell r="C568">
            <v>0</v>
          </cell>
          <cell r="D568">
            <v>0</v>
          </cell>
          <cell r="F568">
            <v>0</v>
          </cell>
          <cell r="G568">
            <v>0</v>
          </cell>
          <cell r="H568">
            <v>14700</v>
          </cell>
          <cell r="I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  <cell r="D569">
            <v>0</v>
          </cell>
          <cell r="F569">
            <v>0</v>
          </cell>
          <cell r="G569">
            <v>0</v>
          </cell>
          <cell r="H569">
            <v>24500</v>
          </cell>
          <cell r="I569">
            <v>0</v>
          </cell>
        </row>
        <row r="570">
          <cell r="A570">
            <v>0</v>
          </cell>
          <cell r="B570">
            <v>0</v>
          </cell>
          <cell r="C570">
            <v>0</v>
          </cell>
          <cell r="D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4788</v>
          </cell>
          <cell r="J570">
            <v>143</v>
          </cell>
        </row>
        <row r="571">
          <cell r="A571">
            <v>0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9310</v>
          </cell>
          <cell r="I571">
            <v>0</v>
          </cell>
        </row>
        <row r="572">
          <cell r="A572">
            <v>0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689</v>
          </cell>
          <cell r="J572">
            <v>0</v>
          </cell>
        </row>
        <row r="573">
          <cell r="A573">
            <v>0</v>
          </cell>
          <cell r="B573">
            <v>0</v>
          </cell>
          <cell r="C573">
            <v>0</v>
          </cell>
          <cell r="D573">
            <v>0</v>
          </cell>
          <cell r="F573">
            <v>0</v>
          </cell>
          <cell r="G573">
            <v>0</v>
          </cell>
          <cell r="H573">
            <v>4410</v>
          </cell>
          <cell r="I573">
            <v>0</v>
          </cell>
          <cell r="J573">
            <v>0</v>
          </cell>
        </row>
        <row r="575">
          <cell r="D575">
            <v>0</v>
          </cell>
        </row>
        <row r="577">
          <cell r="D577">
            <v>0</v>
          </cell>
        </row>
        <row r="578">
          <cell r="A578">
            <v>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3716</v>
          </cell>
          <cell r="I578">
            <v>0</v>
          </cell>
          <cell r="J578">
            <v>0</v>
          </cell>
        </row>
        <row r="579">
          <cell r="A579">
            <v>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13337</v>
          </cell>
          <cell r="I579">
            <v>0</v>
          </cell>
          <cell r="J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17600</v>
          </cell>
          <cell r="I580">
            <v>0</v>
          </cell>
          <cell r="J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88200</v>
          </cell>
          <cell r="I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15428</v>
          </cell>
          <cell r="J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17208</v>
          </cell>
          <cell r="J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189</v>
          </cell>
          <cell r="I584">
            <v>0</v>
          </cell>
          <cell r="J584">
            <v>0</v>
          </cell>
        </row>
        <row r="586">
          <cell r="D586">
            <v>0</v>
          </cell>
        </row>
        <row r="588">
          <cell r="D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11760</v>
          </cell>
          <cell r="I589">
            <v>0</v>
          </cell>
        </row>
        <row r="590">
          <cell r="A590">
            <v>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17640</v>
          </cell>
          <cell r="I590">
            <v>0</v>
          </cell>
          <cell r="J590">
            <v>0</v>
          </cell>
        </row>
        <row r="591">
          <cell r="A591">
            <v>0</v>
          </cell>
          <cell r="B591">
            <v>0</v>
          </cell>
          <cell r="C591">
            <v>0</v>
          </cell>
          <cell r="D591">
            <v>0</v>
          </cell>
          <cell r="F591">
            <v>0</v>
          </cell>
          <cell r="G591">
            <v>0</v>
          </cell>
          <cell r="H591">
            <v>32340</v>
          </cell>
          <cell r="I591">
            <v>0</v>
          </cell>
        </row>
        <row r="592">
          <cell r="A592">
            <v>0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24500</v>
          </cell>
          <cell r="I592">
            <v>0</v>
          </cell>
        </row>
        <row r="593">
          <cell r="A593">
            <v>0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5390</v>
          </cell>
          <cell r="I593">
            <v>0</v>
          </cell>
          <cell r="J593">
            <v>0</v>
          </cell>
        </row>
        <row r="594">
          <cell r="A594">
            <v>0</v>
          </cell>
          <cell r="B594">
            <v>0</v>
          </cell>
          <cell r="C594">
            <v>0</v>
          </cell>
          <cell r="D594">
            <v>0</v>
          </cell>
          <cell r="F594">
            <v>0</v>
          </cell>
          <cell r="G594">
            <v>0</v>
          </cell>
          <cell r="H594">
            <v>705</v>
          </cell>
          <cell r="I594">
            <v>0</v>
          </cell>
          <cell r="J594">
            <v>0</v>
          </cell>
        </row>
        <row r="595">
          <cell r="A595">
            <v>0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773</v>
          </cell>
          <cell r="I595">
            <v>815</v>
          </cell>
          <cell r="J595">
            <v>0</v>
          </cell>
        </row>
        <row r="596">
          <cell r="A596">
            <v>0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882</v>
          </cell>
          <cell r="I596">
            <v>6227</v>
          </cell>
          <cell r="J596">
            <v>0</v>
          </cell>
        </row>
        <row r="597">
          <cell r="A597">
            <v>0</v>
          </cell>
          <cell r="B597">
            <v>0</v>
          </cell>
          <cell r="C597">
            <v>0</v>
          </cell>
          <cell r="D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2178</v>
          </cell>
          <cell r="J597">
            <v>0</v>
          </cell>
        </row>
        <row r="598">
          <cell r="A598">
            <v>0</v>
          </cell>
          <cell r="B598">
            <v>0</v>
          </cell>
          <cell r="C598">
            <v>0</v>
          </cell>
          <cell r="D598">
            <v>0</v>
          </cell>
          <cell r="F598">
            <v>0</v>
          </cell>
          <cell r="G598">
            <v>0</v>
          </cell>
          <cell r="H598">
            <v>470</v>
          </cell>
          <cell r="I598">
            <v>0</v>
          </cell>
          <cell r="J598">
            <v>0</v>
          </cell>
        </row>
        <row r="599">
          <cell r="A599">
            <v>0</v>
          </cell>
          <cell r="B599">
            <v>0</v>
          </cell>
          <cell r="C599">
            <v>0</v>
          </cell>
          <cell r="D599">
            <v>0</v>
          </cell>
          <cell r="F599">
            <v>0</v>
          </cell>
          <cell r="G599">
            <v>0</v>
          </cell>
          <cell r="H599">
            <v>411</v>
          </cell>
          <cell r="I599">
            <v>0</v>
          </cell>
          <cell r="J599">
            <v>0</v>
          </cell>
        </row>
        <row r="600">
          <cell r="A600">
            <v>0</v>
          </cell>
          <cell r="B600">
            <v>0</v>
          </cell>
          <cell r="C600">
            <v>0</v>
          </cell>
          <cell r="D600">
            <v>0</v>
          </cell>
          <cell r="F600">
            <v>0</v>
          </cell>
          <cell r="G600">
            <v>0</v>
          </cell>
          <cell r="H600">
            <v>470</v>
          </cell>
        </row>
        <row r="601">
          <cell r="A601">
            <v>0</v>
          </cell>
          <cell r="B601">
            <v>0</v>
          </cell>
          <cell r="C601">
            <v>0</v>
          </cell>
          <cell r="D601">
            <v>0</v>
          </cell>
          <cell r="F601">
            <v>0</v>
          </cell>
          <cell r="G601">
            <v>0</v>
          </cell>
          <cell r="H601">
            <v>470</v>
          </cell>
        </row>
        <row r="602">
          <cell r="A602">
            <v>0</v>
          </cell>
          <cell r="B602">
            <v>0</v>
          </cell>
          <cell r="C602">
            <v>0</v>
          </cell>
          <cell r="D602">
            <v>0</v>
          </cell>
          <cell r="F602">
            <v>0</v>
          </cell>
          <cell r="G602">
            <v>0</v>
          </cell>
          <cell r="H602">
            <v>372</v>
          </cell>
        </row>
        <row r="603">
          <cell r="A603">
            <v>0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309</v>
          </cell>
          <cell r="I603">
            <v>0</v>
          </cell>
          <cell r="J603">
            <v>0</v>
          </cell>
        </row>
        <row r="604">
          <cell r="A604">
            <v>0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282</v>
          </cell>
        </row>
        <row r="605">
          <cell r="A605">
            <v>0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281</v>
          </cell>
        </row>
        <row r="606">
          <cell r="A606">
            <v>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281</v>
          </cell>
        </row>
        <row r="607">
          <cell r="A607">
            <v>0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284</v>
          </cell>
        </row>
        <row r="608">
          <cell r="A608">
            <v>0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309</v>
          </cell>
        </row>
        <row r="609">
          <cell r="A609">
            <v>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261</v>
          </cell>
        </row>
        <row r="610">
          <cell r="A610">
            <v>0</v>
          </cell>
          <cell r="B610">
            <v>0</v>
          </cell>
          <cell r="C610">
            <v>0</v>
          </cell>
          <cell r="D610">
            <v>0</v>
          </cell>
          <cell r="F610">
            <v>0</v>
          </cell>
          <cell r="G610">
            <v>0</v>
          </cell>
          <cell r="H610">
            <v>347</v>
          </cell>
        </row>
        <row r="611">
          <cell r="A611">
            <v>0</v>
          </cell>
          <cell r="B611">
            <v>0</v>
          </cell>
          <cell r="C611">
            <v>0</v>
          </cell>
          <cell r="D611">
            <v>0</v>
          </cell>
          <cell r="F611">
            <v>0</v>
          </cell>
          <cell r="G611">
            <v>0</v>
          </cell>
          <cell r="H611">
            <v>303</v>
          </cell>
        </row>
        <row r="612">
          <cell r="A612">
            <v>0</v>
          </cell>
          <cell r="B612">
            <v>0</v>
          </cell>
          <cell r="C612">
            <v>0</v>
          </cell>
          <cell r="D612">
            <v>0</v>
          </cell>
          <cell r="F612">
            <v>0</v>
          </cell>
          <cell r="G612">
            <v>0</v>
          </cell>
          <cell r="H612">
            <v>303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F613">
            <v>0</v>
          </cell>
          <cell r="G613">
            <v>0</v>
          </cell>
          <cell r="H613">
            <v>328</v>
          </cell>
          <cell r="I613">
            <v>0</v>
          </cell>
        </row>
        <row r="614">
          <cell r="A614">
            <v>0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318</v>
          </cell>
        </row>
        <row r="615">
          <cell r="A615">
            <v>0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298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298</v>
          </cell>
        </row>
        <row r="617">
          <cell r="A617">
            <v>0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3837</v>
          </cell>
          <cell r="I617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5392</v>
          </cell>
          <cell r="I618">
            <v>0</v>
          </cell>
        </row>
        <row r="619">
          <cell r="A619">
            <v>0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1372</v>
          </cell>
          <cell r="I619">
            <v>0</v>
          </cell>
        </row>
        <row r="620">
          <cell r="A620">
            <v>0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8830</v>
          </cell>
          <cell r="I620">
            <v>0</v>
          </cell>
        </row>
        <row r="621">
          <cell r="A621">
            <v>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372</v>
          </cell>
        </row>
        <row r="622">
          <cell r="A622">
            <v>0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372</v>
          </cell>
        </row>
        <row r="623">
          <cell r="A623">
            <v>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372</v>
          </cell>
        </row>
        <row r="624">
          <cell r="A624">
            <v>0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313</v>
          </cell>
        </row>
        <row r="625">
          <cell r="A625">
            <v>0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313</v>
          </cell>
        </row>
        <row r="626">
          <cell r="A626">
            <v>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306</v>
          </cell>
          <cell r="I626">
            <v>0</v>
          </cell>
        </row>
        <row r="627">
          <cell r="A627">
            <v>0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102238</v>
          </cell>
          <cell r="I627">
            <v>2040827</v>
          </cell>
          <cell r="J627">
            <v>6555</v>
          </cell>
        </row>
        <row r="628">
          <cell r="A628">
            <v>0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18896</v>
          </cell>
          <cell r="I628">
            <v>418202</v>
          </cell>
          <cell r="J628">
            <v>982</v>
          </cell>
        </row>
        <row r="629">
          <cell r="A629">
            <v>0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579</v>
          </cell>
          <cell r="I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579</v>
          </cell>
          <cell r="I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7840</v>
          </cell>
          <cell r="I631">
            <v>0</v>
          </cell>
        </row>
        <row r="633">
          <cell r="D633">
            <v>0</v>
          </cell>
        </row>
        <row r="635">
          <cell r="D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347</v>
          </cell>
        </row>
        <row r="637">
          <cell r="A637">
            <v>0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347</v>
          </cell>
        </row>
        <row r="638">
          <cell r="A638">
            <v>0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347</v>
          </cell>
        </row>
        <row r="639">
          <cell r="A639">
            <v>0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347</v>
          </cell>
        </row>
        <row r="640">
          <cell r="A640">
            <v>0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347</v>
          </cell>
        </row>
        <row r="641">
          <cell r="A641">
            <v>0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347</v>
          </cell>
        </row>
        <row r="642">
          <cell r="A642">
            <v>0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374</v>
          </cell>
        </row>
        <row r="643">
          <cell r="A643">
            <v>0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384</v>
          </cell>
        </row>
        <row r="644">
          <cell r="A644">
            <v>0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362</v>
          </cell>
        </row>
        <row r="645">
          <cell r="A645">
            <v>0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347</v>
          </cell>
        </row>
        <row r="646">
          <cell r="A646">
            <v>0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347</v>
          </cell>
        </row>
        <row r="647">
          <cell r="A647">
            <v>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347</v>
          </cell>
        </row>
        <row r="648">
          <cell r="A648">
            <v>0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331</v>
          </cell>
        </row>
        <row r="649">
          <cell r="A649">
            <v>0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331</v>
          </cell>
        </row>
        <row r="650">
          <cell r="A650">
            <v>0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331</v>
          </cell>
        </row>
        <row r="651">
          <cell r="A651">
            <v>0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331</v>
          </cell>
        </row>
        <row r="652">
          <cell r="A652">
            <v>0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331</v>
          </cell>
        </row>
        <row r="653">
          <cell r="A653">
            <v>0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347</v>
          </cell>
        </row>
        <row r="654">
          <cell r="A654">
            <v>0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331</v>
          </cell>
        </row>
        <row r="655">
          <cell r="A655">
            <v>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331</v>
          </cell>
        </row>
        <row r="656">
          <cell r="A656">
            <v>0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347</v>
          </cell>
        </row>
        <row r="657">
          <cell r="A657">
            <v>0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331</v>
          </cell>
        </row>
        <row r="658">
          <cell r="A658">
            <v>0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347</v>
          </cell>
        </row>
        <row r="659">
          <cell r="A659">
            <v>0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331</v>
          </cell>
        </row>
        <row r="660">
          <cell r="A660">
            <v>0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396</v>
          </cell>
        </row>
        <row r="661">
          <cell r="A661">
            <v>0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454</v>
          </cell>
        </row>
        <row r="662">
          <cell r="A662">
            <v>0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462</v>
          </cell>
          <cell r="I662">
            <v>0</v>
          </cell>
        </row>
        <row r="663">
          <cell r="A663">
            <v>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8830</v>
          </cell>
          <cell r="I663">
            <v>0</v>
          </cell>
        </row>
        <row r="664">
          <cell r="A664">
            <v>0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26193</v>
          </cell>
          <cell r="I664">
            <v>0</v>
          </cell>
        </row>
        <row r="665">
          <cell r="A665">
            <v>0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382</v>
          </cell>
          <cell r="I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367</v>
          </cell>
          <cell r="I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334</v>
          </cell>
          <cell r="I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334</v>
          </cell>
          <cell r="I668">
            <v>0</v>
          </cell>
        </row>
        <row r="669">
          <cell r="A669">
            <v>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334</v>
          </cell>
          <cell r="I669">
            <v>0</v>
          </cell>
        </row>
        <row r="670">
          <cell r="A670">
            <v>0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375</v>
          </cell>
          <cell r="I670">
            <v>0</v>
          </cell>
        </row>
        <row r="671">
          <cell r="A671">
            <v>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281</v>
          </cell>
          <cell r="I671">
            <v>0</v>
          </cell>
        </row>
        <row r="672">
          <cell r="A672">
            <v>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281</v>
          </cell>
          <cell r="I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281</v>
          </cell>
          <cell r="I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281</v>
          </cell>
          <cell r="I674">
            <v>0</v>
          </cell>
        </row>
        <row r="675">
          <cell r="A675">
            <v>0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309</v>
          </cell>
          <cell r="I675">
            <v>0</v>
          </cell>
        </row>
        <row r="676">
          <cell r="A676">
            <v>0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309</v>
          </cell>
          <cell r="I676">
            <v>0</v>
          </cell>
        </row>
        <row r="677">
          <cell r="A677">
            <v>0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309</v>
          </cell>
          <cell r="I677">
            <v>0</v>
          </cell>
        </row>
        <row r="678">
          <cell r="A678">
            <v>0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309</v>
          </cell>
          <cell r="I678">
            <v>0</v>
          </cell>
        </row>
        <row r="679">
          <cell r="A679">
            <v>0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309</v>
          </cell>
          <cell r="I679">
            <v>0</v>
          </cell>
        </row>
        <row r="680">
          <cell r="A680">
            <v>0</v>
          </cell>
          <cell r="B680">
            <v>0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309</v>
          </cell>
          <cell r="I680">
            <v>0</v>
          </cell>
        </row>
        <row r="681">
          <cell r="A681">
            <v>0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309</v>
          </cell>
          <cell r="I681">
            <v>0</v>
          </cell>
        </row>
        <row r="682">
          <cell r="A682">
            <v>0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309</v>
          </cell>
          <cell r="I682">
            <v>0</v>
          </cell>
        </row>
        <row r="683">
          <cell r="A683">
            <v>0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309</v>
          </cell>
          <cell r="I683">
            <v>0</v>
          </cell>
        </row>
        <row r="684">
          <cell r="A684">
            <v>0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309</v>
          </cell>
          <cell r="I684">
            <v>0</v>
          </cell>
        </row>
        <row r="685">
          <cell r="A685">
            <v>0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334</v>
          </cell>
          <cell r="I685">
            <v>0</v>
          </cell>
        </row>
        <row r="686">
          <cell r="A686">
            <v>0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313</v>
          </cell>
          <cell r="I686">
            <v>0</v>
          </cell>
        </row>
        <row r="687">
          <cell r="A687">
            <v>0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313</v>
          </cell>
          <cell r="I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313</v>
          </cell>
          <cell r="I688">
            <v>0</v>
          </cell>
        </row>
        <row r="689">
          <cell r="A689">
            <v>0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334</v>
          </cell>
          <cell r="I689">
            <v>0</v>
          </cell>
        </row>
        <row r="690">
          <cell r="A690">
            <v>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334</v>
          </cell>
          <cell r="I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334</v>
          </cell>
          <cell r="I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334</v>
          </cell>
          <cell r="I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571</v>
          </cell>
          <cell r="I693">
            <v>0</v>
          </cell>
        </row>
        <row r="694">
          <cell r="A694">
            <v>0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5390</v>
          </cell>
          <cell r="I694">
            <v>0</v>
          </cell>
        </row>
        <row r="695">
          <cell r="A695">
            <v>0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376</v>
          </cell>
          <cell r="I695">
            <v>0</v>
          </cell>
        </row>
        <row r="696">
          <cell r="A696">
            <v>0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301</v>
          </cell>
          <cell r="I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  <cell r="D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63205</v>
          </cell>
        </row>
        <row r="698">
          <cell r="A698">
            <v>0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646</v>
          </cell>
          <cell r="I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  <cell r="D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310726</v>
          </cell>
          <cell r="J699">
            <v>0</v>
          </cell>
        </row>
        <row r="700">
          <cell r="A700">
            <v>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1068</v>
          </cell>
          <cell r="I700">
            <v>0</v>
          </cell>
        </row>
        <row r="701">
          <cell r="A701">
            <v>0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1764</v>
          </cell>
          <cell r="I701">
            <v>0</v>
          </cell>
        </row>
        <row r="702">
          <cell r="A702">
            <v>0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15109</v>
          </cell>
          <cell r="J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39249</v>
          </cell>
          <cell r="I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  <cell r="D704">
            <v>0</v>
          </cell>
          <cell r="F704">
            <v>0</v>
          </cell>
          <cell r="G704">
            <v>0</v>
          </cell>
          <cell r="H704">
            <v>224186</v>
          </cell>
          <cell r="I704">
            <v>64677</v>
          </cell>
        </row>
        <row r="705">
          <cell r="A705">
            <v>0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556</v>
          </cell>
          <cell r="I705">
            <v>2495</v>
          </cell>
        </row>
        <row r="706">
          <cell r="A706">
            <v>0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369</v>
          </cell>
          <cell r="I706">
            <v>1030</v>
          </cell>
        </row>
        <row r="707">
          <cell r="A707">
            <v>0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124</v>
          </cell>
          <cell r="I707">
            <v>45438</v>
          </cell>
          <cell r="J707">
            <v>0</v>
          </cell>
        </row>
        <row r="708">
          <cell r="A708">
            <v>0</v>
          </cell>
          <cell r="B708">
            <v>0</v>
          </cell>
          <cell r="C708">
            <v>0</v>
          </cell>
          <cell r="D708">
            <v>0</v>
          </cell>
          <cell r="F708">
            <v>0</v>
          </cell>
          <cell r="G708">
            <v>0</v>
          </cell>
          <cell r="H708">
            <v>687</v>
          </cell>
          <cell r="I708">
            <v>43435</v>
          </cell>
          <cell r="J708">
            <v>0</v>
          </cell>
        </row>
        <row r="709">
          <cell r="A709">
            <v>0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4900</v>
          </cell>
          <cell r="I709">
            <v>36000</v>
          </cell>
          <cell r="J709">
            <v>31500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9980</v>
          </cell>
          <cell r="I710">
            <v>0</v>
          </cell>
        </row>
        <row r="711">
          <cell r="A711">
            <v>0</v>
          </cell>
          <cell r="B711">
            <v>0</v>
          </cell>
          <cell r="C711">
            <v>0</v>
          </cell>
          <cell r="D711">
            <v>0</v>
          </cell>
          <cell r="F711">
            <v>0</v>
          </cell>
          <cell r="G711">
            <v>0</v>
          </cell>
          <cell r="H711">
            <v>209</v>
          </cell>
          <cell r="I711">
            <v>6426</v>
          </cell>
          <cell r="J711">
            <v>0</v>
          </cell>
        </row>
        <row r="713">
          <cell r="D713">
            <v>0</v>
          </cell>
        </row>
        <row r="715">
          <cell r="D715">
            <v>0</v>
          </cell>
        </row>
        <row r="716">
          <cell r="A716">
            <v>0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2450</v>
          </cell>
          <cell r="I716">
            <v>0</v>
          </cell>
        </row>
        <row r="717">
          <cell r="A717">
            <v>0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1960</v>
          </cell>
          <cell r="I717">
            <v>0</v>
          </cell>
        </row>
        <row r="718">
          <cell r="A718">
            <v>0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12753</v>
          </cell>
          <cell r="J718">
            <v>382</v>
          </cell>
        </row>
        <row r="719">
          <cell r="A719">
            <v>0</v>
          </cell>
          <cell r="B719">
            <v>0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4606</v>
          </cell>
          <cell r="I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23912</v>
          </cell>
        </row>
        <row r="721">
          <cell r="A721">
            <v>0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6281</v>
          </cell>
        </row>
        <row r="722">
          <cell r="A722">
            <v>0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21952</v>
          </cell>
        </row>
        <row r="723">
          <cell r="A723">
            <v>0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33565</v>
          </cell>
        </row>
        <row r="724">
          <cell r="A724">
            <v>0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25382</v>
          </cell>
        </row>
        <row r="725">
          <cell r="A725">
            <v>0</v>
          </cell>
          <cell r="B725">
            <v>0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3949</v>
          </cell>
        </row>
        <row r="726">
          <cell r="A726">
            <v>0</v>
          </cell>
          <cell r="B726">
            <v>0</v>
          </cell>
          <cell r="C726">
            <v>0</v>
          </cell>
          <cell r="D726">
            <v>0</v>
          </cell>
          <cell r="F726">
            <v>0</v>
          </cell>
          <cell r="G726">
            <v>0</v>
          </cell>
          <cell r="H726">
            <v>294</v>
          </cell>
        </row>
        <row r="727">
          <cell r="A727">
            <v>0</v>
          </cell>
          <cell r="B727">
            <v>0</v>
          </cell>
          <cell r="C727">
            <v>0</v>
          </cell>
          <cell r="D727">
            <v>0</v>
          </cell>
          <cell r="F727">
            <v>0</v>
          </cell>
          <cell r="G727">
            <v>0</v>
          </cell>
          <cell r="H727">
            <v>463</v>
          </cell>
          <cell r="I727">
            <v>12385</v>
          </cell>
        </row>
        <row r="728">
          <cell r="A728">
            <v>0</v>
          </cell>
          <cell r="B728">
            <v>0</v>
          </cell>
          <cell r="C728">
            <v>0</v>
          </cell>
          <cell r="D728">
            <v>0</v>
          </cell>
          <cell r="F728">
            <v>0</v>
          </cell>
          <cell r="G728">
            <v>0</v>
          </cell>
          <cell r="H728">
            <v>580</v>
          </cell>
          <cell r="I728">
            <v>9032</v>
          </cell>
        </row>
        <row r="729">
          <cell r="A729">
            <v>0</v>
          </cell>
          <cell r="B729">
            <v>0</v>
          </cell>
          <cell r="C729">
            <v>0</v>
          </cell>
          <cell r="D729">
            <v>0</v>
          </cell>
          <cell r="F729">
            <v>0</v>
          </cell>
          <cell r="G729">
            <v>0</v>
          </cell>
          <cell r="H729">
            <v>294</v>
          </cell>
          <cell r="I729">
            <v>12385</v>
          </cell>
        </row>
        <row r="730">
          <cell r="A730">
            <v>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3999</v>
          </cell>
          <cell r="I730">
            <v>10152</v>
          </cell>
        </row>
        <row r="731">
          <cell r="A731">
            <v>0</v>
          </cell>
          <cell r="B731">
            <v>0</v>
          </cell>
          <cell r="C731">
            <v>0</v>
          </cell>
          <cell r="D731">
            <v>0</v>
          </cell>
          <cell r="F731">
            <v>0</v>
          </cell>
          <cell r="G731">
            <v>0</v>
          </cell>
          <cell r="H731">
            <v>170358428</v>
          </cell>
          <cell r="I731">
            <v>0</v>
          </cell>
        </row>
        <row r="733">
          <cell r="D733">
            <v>0</v>
          </cell>
        </row>
        <row r="735">
          <cell r="D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>
            <v>0</v>
          </cell>
          <cell r="F736">
            <v>0</v>
          </cell>
          <cell r="G736">
            <v>0</v>
          </cell>
          <cell r="H736">
            <v>68</v>
          </cell>
          <cell r="I736">
            <v>0</v>
          </cell>
          <cell r="J736">
            <v>0</v>
          </cell>
        </row>
        <row r="738">
          <cell r="D738">
            <v>0</v>
          </cell>
        </row>
        <row r="740">
          <cell r="D740">
            <v>0</v>
          </cell>
        </row>
        <row r="741">
          <cell r="A741">
            <v>0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</row>
        <row r="742">
          <cell r="A742">
            <v>0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</row>
        <row r="743">
          <cell r="A743">
            <v>0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</row>
        <row r="744">
          <cell r="A744">
            <v>0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</row>
        <row r="745">
          <cell r="A745">
            <v>0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</row>
        <row r="746">
          <cell r="A746">
            <v>0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</row>
        <row r="747">
          <cell r="A747">
            <v>0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</row>
        <row r="748">
          <cell r="A748">
            <v>0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</row>
        <row r="749">
          <cell r="A749">
            <v>0</v>
          </cell>
          <cell r="B749">
            <v>0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</row>
        <row r="750">
          <cell r="A750">
            <v>0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</row>
        <row r="751">
          <cell r="A751">
            <v>0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</row>
        <row r="752">
          <cell r="A752">
            <v>0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</row>
        <row r="753">
          <cell r="A753">
            <v>0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</row>
        <row r="756">
          <cell r="D756">
            <v>0</v>
          </cell>
        </row>
        <row r="758">
          <cell r="D758">
            <v>0</v>
          </cell>
        </row>
        <row r="760">
          <cell r="D760">
            <v>0</v>
          </cell>
        </row>
        <row r="762">
          <cell r="D762">
            <v>0</v>
          </cell>
        </row>
        <row r="763">
          <cell r="A763">
            <v>0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3794</v>
          </cell>
          <cell r="I763">
            <v>33373</v>
          </cell>
          <cell r="J763">
            <v>0</v>
          </cell>
        </row>
        <row r="764">
          <cell r="A764">
            <v>0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2410</v>
          </cell>
          <cell r="I764">
            <v>19112</v>
          </cell>
          <cell r="J764">
            <v>0</v>
          </cell>
        </row>
        <row r="765">
          <cell r="A765">
            <v>0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3187</v>
          </cell>
          <cell r="I765">
            <v>4177</v>
          </cell>
          <cell r="J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620</v>
          </cell>
          <cell r="I766">
            <v>3257</v>
          </cell>
          <cell r="J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529</v>
          </cell>
          <cell r="I767">
            <v>2102</v>
          </cell>
        </row>
        <row r="768">
          <cell r="A768">
            <v>0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5078</v>
          </cell>
          <cell r="I768">
            <v>19009</v>
          </cell>
        </row>
        <row r="769">
          <cell r="A769">
            <v>0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176</v>
          </cell>
          <cell r="I769">
            <v>0</v>
          </cell>
          <cell r="J769">
            <v>0</v>
          </cell>
        </row>
        <row r="770">
          <cell r="A770">
            <v>0</v>
          </cell>
          <cell r="B770">
            <v>0</v>
          </cell>
          <cell r="C770">
            <v>0</v>
          </cell>
          <cell r="D770">
            <v>0</v>
          </cell>
          <cell r="F770">
            <v>0</v>
          </cell>
          <cell r="G770">
            <v>0</v>
          </cell>
          <cell r="H770">
            <v>97</v>
          </cell>
          <cell r="I770">
            <v>63</v>
          </cell>
          <cell r="J770">
            <v>0</v>
          </cell>
        </row>
        <row r="771">
          <cell r="A771">
            <v>0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4850</v>
          </cell>
        </row>
        <row r="773">
          <cell r="D773">
            <v>0</v>
          </cell>
        </row>
        <row r="775">
          <cell r="D775">
            <v>0</v>
          </cell>
        </row>
        <row r="776">
          <cell r="A776">
            <v>0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98</v>
          </cell>
          <cell r="I776">
            <v>315</v>
          </cell>
          <cell r="J776">
            <v>225</v>
          </cell>
        </row>
        <row r="777">
          <cell r="A777">
            <v>0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59</v>
          </cell>
          <cell r="I777">
            <v>160</v>
          </cell>
          <cell r="J777">
            <v>135</v>
          </cell>
        </row>
        <row r="778">
          <cell r="A778">
            <v>0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980</v>
          </cell>
          <cell r="I778">
            <v>1080</v>
          </cell>
          <cell r="J778">
            <v>1260</v>
          </cell>
        </row>
        <row r="779">
          <cell r="A779">
            <v>0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99</v>
          </cell>
          <cell r="I779">
            <v>360</v>
          </cell>
          <cell r="J779">
            <v>0</v>
          </cell>
        </row>
        <row r="781">
          <cell r="D781">
            <v>0</v>
          </cell>
        </row>
        <row r="783">
          <cell r="D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264</v>
          </cell>
          <cell r="I787">
            <v>6232</v>
          </cell>
          <cell r="J787">
            <v>2235</v>
          </cell>
        </row>
        <row r="788">
          <cell r="A788">
            <v>0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268</v>
          </cell>
          <cell r="I788">
            <v>5303</v>
          </cell>
          <cell r="J788">
            <v>2251</v>
          </cell>
        </row>
        <row r="789">
          <cell r="A789">
            <v>0</v>
          </cell>
          <cell r="B789">
            <v>0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I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I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I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I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4248</v>
          </cell>
          <cell r="I793">
            <v>342977</v>
          </cell>
          <cell r="J793">
            <v>0</v>
          </cell>
        </row>
        <row r="794">
          <cell r="A794">
            <v>0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4520</v>
          </cell>
          <cell r="I794">
            <v>13027</v>
          </cell>
          <cell r="J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3835</v>
          </cell>
          <cell r="I795">
            <v>11065</v>
          </cell>
          <cell r="J795">
            <v>0</v>
          </cell>
        </row>
        <row r="796">
          <cell r="A796">
            <v>0</v>
          </cell>
          <cell r="B796">
            <v>0</v>
          </cell>
          <cell r="C796">
            <v>0</v>
          </cell>
          <cell r="D796">
            <v>0</v>
          </cell>
          <cell r="F796">
            <v>0</v>
          </cell>
          <cell r="G796">
            <v>0</v>
          </cell>
          <cell r="H796">
            <v>25</v>
          </cell>
        </row>
        <row r="798">
          <cell r="D798">
            <v>0</v>
          </cell>
        </row>
        <row r="800">
          <cell r="D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37</v>
          </cell>
          <cell r="I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3503</v>
          </cell>
          <cell r="I802">
            <v>139966</v>
          </cell>
          <cell r="J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3503</v>
          </cell>
          <cell r="I803">
            <v>151925</v>
          </cell>
          <cell r="J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73.921000000000006</v>
          </cell>
          <cell r="H804">
            <v>4624</v>
          </cell>
          <cell r="I804">
            <v>124774</v>
          </cell>
          <cell r="J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16169</v>
          </cell>
          <cell r="J805">
            <v>0</v>
          </cell>
        </row>
        <row r="806">
          <cell r="A806">
            <v>0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19403</v>
          </cell>
          <cell r="J806">
            <v>0</v>
          </cell>
        </row>
        <row r="808">
          <cell r="D808">
            <v>0</v>
          </cell>
        </row>
        <row r="810">
          <cell r="D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1420</v>
          </cell>
          <cell r="I811">
            <v>0</v>
          </cell>
          <cell r="J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2521</v>
          </cell>
          <cell r="I812">
            <v>0</v>
          </cell>
          <cell r="J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36260</v>
          </cell>
          <cell r="I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51940</v>
          </cell>
          <cell r="I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44100</v>
          </cell>
          <cell r="I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3047</v>
          </cell>
          <cell r="I816">
            <v>4420</v>
          </cell>
          <cell r="J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  <cell r="D817">
            <v>0</v>
          </cell>
          <cell r="F817">
            <v>0</v>
          </cell>
          <cell r="G817">
            <v>0</v>
          </cell>
          <cell r="H817">
            <v>10476</v>
          </cell>
          <cell r="I817">
            <v>1581</v>
          </cell>
          <cell r="J817">
            <v>0</v>
          </cell>
        </row>
        <row r="818">
          <cell r="A818">
            <v>0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397</v>
          </cell>
          <cell r="I818">
            <v>1572</v>
          </cell>
          <cell r="J818">
            <v>0</v>
          </cell>
        </row>
        <row r="819">
          <cell r="A819">
            <v>0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1745</v>
          </cell>
          <cell r="I819">
            <v>503</v>
          </cell>
          <cell r="J819">
            <v>0</v>
          </cell>
        </row>
        <row r="820">
          <cell r="A820">
            <v>0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1745</v>
          </cell>
          <cell r="I820">
            <v>503</v>
          </cell>
          <cell r="J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995</v>
          </cell>
          <cell r="I821">
            <v>5031</v>
          </cell>
          <cell r="J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1421</v>
          </cell>
          <cell r="I822">
            <v>1080</v>
          </cell>
          <cell r="J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6133</v>
          </cell>
          <cell r="I823">
            <v>8177</v>
          </cell>
          <cell r="J823">
            <v>0</v>
          </cell>
        </row>
        <row r="824">
          <cell r="A824">
            <v>0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509</v>
          </cell>
          <cell r="I824">
            <v>2187</v>
          </cell>
          <cell r="J824">
            <v>0</v>
          </cell>
        </row>
        <row r="826">
          <cell r="D826">
            <v>0</v>
          </cell>
        </row>
        <row r="828">
          <cell r="D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352</v>
          </cell>
          <cell r="I829">
            <v>5506</v>
          </cell>
          <cell r="J829">
            <v>0</v>
          </cell>
        </row>
        <row r="830">
          <cell r="A830">
            <v>0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289</v>
          </cell>
          <cell r="I830">
            <v>12881</v>
          </cell>
          <cell r="J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735</v>
          </cell>
          <cell r="I831">
            <v>6346</v>
          </cell>
          <cell r="J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385</v>
          </cell>
          <cell r="I832">
            <v>13075</v>
          </cell>
          <cell r="J832">
            <v>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3113</v>
          </cell>
          <cell r="J833">
            <v>0</v>
          </cell>
        </row>
        <row r="834">
          <cell r="D834">
            <v>0</v>
          </cell>
          <cell r="F834">
            <v>0</v>
          </cell>
          <cell r="G834">
            <v>19.079999999999998</v>
          </cell>
          <cell r="H834">
            <v>32</v>
          </cell>
          <cell r="I834">
            <v>3286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27048</v>
          </cell>
          <cell r="I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10256</v>
          </cell>
          <cell r="I836">
            <v>0</v>
          </cell>
        </row>
        <row r="838">
          <cell r="D838">
            <v>0</v>
          </cell>
        </row>
        <row r="840">
          <cell r="D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376</v>
          </cell>
          <cell r="I841">
            <v>14979</v>
          </cell>
          <cell r="J841">
            <v>0</v>
          </cell>
        </row>
        <row r="842">
          <cell r="A842">
            <v>0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605</v>
          </cell>
          <cell r="I842">
            <v>8983</v>
          </cell>
          <cell r="J842">
            <v>0</v>
          </cell>
        </row>
        <row r="843">
          <cell r="A843">
            <v>0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414</v>
          </cell>
          <cell r="I843">
            <v>6563</v>
          </cell>
          <cell r="J843">
            <v>0</v>
          </cell>
        </row>
        <row r="844">
          <cell r="A844">
            <v>0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13495</v>
          </cell>
          <cell r="I844">
            <v>8896</v>
          </cell>
          <cell r="J844">
            <v>266</v>
          </cell>
        </row>
        <row r="846">
          <cell r="D846">
            <v>0</v>
          </cell>
        </row>
        <row r="848">
          <cell r="D848">
            <v>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499</v>
          </cell>
          <cell r="I849">
            <v>3852</v>
          </cell>
          <cell r="J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597</v>
          </cell>
          <cell r="I850">
            <v>4612</v>
          </cell>
          <cell r="J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421</v>
          </cell>
          <cell r="I851">
            <v>3852</v>
          </cell>
          <cell r="J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503</v>
          </cell>
          <cell r="I852">
            <v>4612</v>
          </cell>
          <cell r="J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719</v>
          </cell>
          <cell r="I853">
            <v>2984</v>
          </cell>
          <cell r="J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567</v>
          </cell>
          <cell r="I854">
            <v>3255</v>
          </cell>
          <cell r="J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1423</v>
          </cell>
          <cell r="I855">
            <v>2495</v>
          </cell>
          <cell r="J855">
            <v>49</v>
          </cell>
        </row>
        <row r="856">
          <cell r="A856">
            <v>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9700</v>
          </cell>
          <cell r="I856">
            <v>0</v>
          </cell>
        </row>
        <row r="858">
          <cell r="D858">
            <v>0</v>
          </cell>
        </row>
        <row r="860">
          <cell r="D860">
            <v>0</v>
          </cell>
        </row>
        <row r="861">
          <cell r="A861">
            <v>0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10192</v>
          </cell>
          <cell r="I861">
            <v>0</v>
          </cell>
          <cell r="J861">
            <v>0</v>
          </cell>
        </row>
        <row r="862">
          <cell r="A862">
            <v>0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7056</v>
          </cell>
          <cell r="I862">
            <v>0</v>
          </cell>
          <cell r="J862">
            <v>0</v>
          </cell>
        </row>
        <row r="863">
          <cell r="A863">
            <v>0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13720</v>
          </cell>
          <cell r="I863">
            <v>0</v>
          </cell>
          <cell r="J863">
            <v>0</v>
          </cell>
        </row>
        <row r="864">
          <cell r="A864">
            <v>0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7186</v>
          </cell>
          <cell r="I864">
            <v>0</v>
          </cell>
          <cell r="J864">
            <v>0</v>
          </cell>
        </row>
        <row r="865">
          <cell r="A865">
            <v>0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84</v>
          </cell>
          <cell r="I865">
            <v>14612</v>
          </cell>
          <cell r="J865">
            <v>438</v>
          </cell>
        </row>
        <row r="866">
          <cell r="A866">
            <v>0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97</v>
          </cell>
          <cell r="I866">
            <v>18483</v>
          </cell>
          <cell r="J866">
            <v>554</v>
          </cell>
        </row>
        <row r="868">
          <cell r="D868">
            <v>0</v>
          </cell>
        </row>
        <row r="870">
          <cell r="D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>
            <v>39200</v>
          </cell>
          <cell r="I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>
            <v>0</v>
          </cell>
          <cell r="F872">
            <v>0</v>
          </cell>
          <cell r="G872">
            <v>0</v>
          </cell>
          <cell r="H872">
            <v>561</v>
          </cell>
          <cell r="I872">
            <v>41379</v>
          </cell>
          <cell r="J872">
            <v>0</v>
          </cell>
        </row>
        <row r="874">
          <cell r="D874">
            <v>0</v>
          </cell>
        </row>
        <row r="876">
          <cell r="D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349362</v>
          </cell>
          <cell r="I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291135</v>
          </cell>
          <cell r="I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174681</v>
          </cell>
          <cell r="I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149726</v>
          </cell>
          <cell r="I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18680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904849</v>
          </cell>
          <cell r="I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468264</v>
          </cell>
          <cell r="I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423430</v>
          </cell>
          <cell r="I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417203</v>
          </cell>
          <cell r="I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415958</v>
          </cell>
          <cell r="I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386069</v>
          </cell>
          <cell r="I887">
            <v>0</v>
          </cell>
        </row>
        <row r="888">
          <cell r="A888">
            <v>0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186807</v>
          </cell>
          <cell r="I888">
            <v>0</v>
          </cell>
        </row>
        <row r="889">
          <cell r="A889">
            <v>0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174353</v>
          </cell>
          <cell r="I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108971</v>
          </cell>
          <cell r="I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28021</v>
          </cell>
          <cell r="I891">
            <v>0</v>
          </cell>
        </row>
        <row r="892">
          <cell r="A892">
            <v>0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152559</v>
          </cell>
          <cell r="I892">
            <v>0</v>
          </cell>
        </row>
        <row r="893">
          <cell r="A893">
            <v>0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388179</v>
          </cell>
          <cell r="I893">
            <v>0</v>
          </cell>
        </row>
        <row r="894">
          <cell r="A894">
            <v>0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194089</v>
          </cell>
          <cell r="I894">
            <v>0</v>
          </cell>
        </row>
        <row r="895">
          <cell r="A895">
            <v>0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1917027</v>
          </cell>
          <cell r="I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1392854</v>
          </cell>
          <cell r="I896">
            <v>0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1259496</v>
          </cell>
          <cell r="I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1240974</v>
          </cell>
          <cell r="I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611226</v>
          </cell>
          <cell r="I899">
            <v>0</v>
          </cell>
        </row>
        <row r="900">
          <cell r="A900">
            <v>0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601965</v>
          </cell>
          <cell r="I900">
            <v>0</v>
          </cell>
        </row>
        <row r="901">
          <cell r="A901">
            <v>0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24696</v>
          </cell>
          <cell r="I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74860</v>
          </cell>
          <cell r="I902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>
            <v>0</v>
          </cell>
          <cell r="F903">
            <v>0</v>
          </cell>
          <cell r="G903">
            <v>0</v>
          </cell>
          <cell r="H903">
            <v>45080</v>
          </cell>
          <cell r="I903">
            <v>0</v>
          </cell>
        </row>
        <row r="904">
          <cell r="A904">
            <v>0</v>
          </cell>
          <cell r="B904">
            <v>0</v>
          </cell>
          <cell r="C904">
            <v>0</v>
          </cell>
          <cell r="D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7345</v>
          </cell>
          <cell r="J904">
            <v>219</v>
          </cell>
        </row>
        <row r="905">
          <cell r="A905">
            <v>0</v>
          </cell>
          <cell r="B905">
            <v>0</v>
          </cell>
          <cell r="C905">
            <v>0</v>
          </cell>
          <cell r="D905">
            <v>0</v>
          </cell>
          <cell r="F905">
            <v>0</v>
          </cell>
          <cell r="G905">
            <v>0</v>
          </cell>
          <cell r="H905">
            <v>14700</v>
          </cell>
          <cell r="I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>
            <v>0</v>
          </cell>
          <cell r="F906">
            <v>0</v>
          </cell>
          <cell r="G906">
            <v>0</v>
          </cell>
          <cell r="H906">
            <v>24500</v>
          </cell>
          <cell r="I906">
            <v>0</v>
          </cell>
        </row>
        <row r="907">
          <cell r="A907">
            <v>0</v>
          </cell>
          <cell r="B907">
            <v>0</v>
          </cell>
          <cell r="C907">
            <v>0</v>
          </cell>
          <cell r="D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4788</v>
          </cell>
          <cell r="J907">
            <v>143</v>
          </cell>
        </row>
        <row r="908">
          <cell r="A908">
            <v>0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9310</v>
          </cell>
          <cell r="I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  <cell r="D909">
            <v>0</v>
          </cell>
          <cell r="F909">
            <v>0</v>
          </cell>
          <cell r="G909">
            <v>0</v>
          </cell>
          <cell r="H909">
            <v>4410</v>
          </cell>
          <cell r="I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689</v>
          </cell>
          <cell r="J910">
            <v>0</v>
          </cell>
        </row>
        <row r="911">
          <cell r="A911">
            <v>0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1666</v>
          </cell>
          <cell r="I911">
            <v>0</v>
          </cell>
        </row>
        <row r="912">
          <cell r="A912">
            <v>0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14014</v>
          </cell>
          <cell r="I912">
            <v>0</v>
          </cell>
        </row>
        <row r="914">
          <cell r="D914">
            <v>0</v>
          </cell>
        </row>
        <row r="916">
          <cell r="D916">
            <v>0</v>
          </cell>
        </row>
        <row r="917">
          <cell r="A917">
            <v>0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3716</v>
          </cell>
          <cell r="I917">
            <v>0</v>
          </cell>
          <cell r="J917">
            <v>0</v>
          </cell>
        </row>
        <row r="918">
          <cell r="A918">
            <v>0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22151</v>
          </cell>
          <cell r="I918">
            <v>0</v>
          </cell>
          <cell r="J918">
            <v>0</v>
          </cell>
        </row>
        <row r="919">
          <cell r="A919">
            <v>0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13337</v>
          </cell>
          <cell r="I919">
            <v>0</v>
          </cell>
          <cell r="J919">
            <v>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88200</v>
          </cell>
          <cell r="I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23736</v>
          </cell>
          <cell r="J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15428</v>
          </cell>
          <cell r="J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189</v>
          </cell>
          <cell r="I923">
            <v>0</v>
          </cell>
          <cell r="J923">
            <v>0</v>
          </cell>
        </row>
        <row r="925">
          <cell r="D925">
            <v>0</v>
          </cell>
        </row>
        <row r="927">
          <cell r="D927">
            <v>0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17640</v>
          </cell>
          <cell r="I928">
            <v>0</v>
          </cell>
          <cell r="J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82320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7840</v>
          </cell>
          <cell r="I930">
            <v>0</v>
          </cell>
          <cell r="J930">
            <v>0</v>
          </cell>
        </row>
        <row r="931">
          <cell r="A931">
            <v>0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43580</v>
          </cell>
          <cell r="I931">
            <v>0</v>
          </cell>
          <cell r="J931">
            <v>0</v>
          </cell>
        </row>
        <row r="932">
          <cell r="A932">
            <v>0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11760</v>
          </cell>
          <cell r="I932">
            <v>0</v>
          </cell>
        </row>
        <row r="933">
          <cell r="A933">
            <v>0</v>
          </cell>
          <cell r="B933">
            <v>0</v>
          </cell>
          <cell r="C933">
            <v>0</v>
          </cell>
          <cell r="D933">
            <v>0</v>
          </cell>
          <cell r="F933">
            <v>0</v>
          </cell>
          <cell r="G933">
            <v>0</v>
          </cell>
          <cell r="H933">
            <v>32340</v>
          </cell>
          <cell r="I933">
            <v>0</v>
          </cell>
        </row>
        <row r="934">
          <cell r="A934">
            <v>0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24500</v>
          </cell>
          <cell r="I934">
            <v>0</v>
          </cell>
        </row>
        <row r="935">
          <cell r="A935">
            <v>0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25480</v>
          </cell>
          <cell r="I935">
            <v>0</v>
          </cell>
        </row>
        <row r="936">
          <cell r="A936">
            <v>0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20580</v>
          </cell>
          <cell r="I936">
            <v>0</v>
          </cell>
        </row>
        <row r="937">
          <cell r="A937">
            <v>0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>
            <v>5390</v>
          </cell>
          <cell r="I937">
            <v>0</v>
          </cell>
          <cell r="J937">
            <v>0</v>
          </cell>
        </row>
        <row r="938">
          <cell r="A938">
            <v>0</v>
          </cell>
          <cell r="B938">
            <v>0</v>
          </cell>
          <cell r="C938">
            <v>0</v>
          </cell>
          <cell r="D938">
            <v>0</v>
          </cell>
          <cell r="F938">
            <v>0</v>
          </cell>
          <cell r="G938">
            <v>0</v>
          </cell>
          <cell r="H938">
            <v>705</v>
          </cell>
          <cell r="I938">
            <v>0</v>
          </cell>
          <cell r="J938">
            <v>0</v>
          </cell>
        </row>
        <row r="939">
          <cell r="A939">
            <v>0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882</v>
          </cell>
          <cell r="I939">
            <v>6227</v>
          </cell>
          <cell r="J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  <cell r="D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2178</v>
          </cell>
          <cell r="J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  <cell r="D941">
            <v>0</v>
          </cell>
          <cell r="F941">
            <v>0</v>
          </cell>
          <cell r="G941">
            <v>0</v>
          </cell>
          <cell r="H941">
            <v>470</v>
          </cell>
          <cell r="I941">
            <v>0</v>
          </cell>
          <cell r="J941">
            <v>0</v>
          </cell>
        </row>
        <row r="942">
          <cell r="A942">
            <v>0</v>
          </cell>
          <cell r="B942">
            <v>0</v>
          </cell>
          <cell r="C942">
            <v>0</v>
          </cell>
          <cell r="D942">
            <v>0</v>
          </cell>
          <cell r="F942">
            <v>0</v>
          </cell>
          <cell r="G942">
            <v>0</v>
          </cell>
          <cell r="H942">
            <v>411</v>
          </cell>
          <cell r="I942">
            <v>0</v>
          </cell>
          <cell r="J942">
            <v>0</v>
          </cell>
        </row>
        <row r="943">
          <cell r="A943">
            <v>0</v>
          </cell>
          <cell r="B943">
            <v>0</v>
          </cell>
          <cell r="C943">
            <v>0</v>
          </cell>
          <cell r="D943">
            <v>0</v>
          </cell>
          <cell r="F943">
            <v>0</v>
          </cell>
          <cell r="G943">
            <v>0</v>
          </cell>
          <cell r="H943">
            <v>470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>
            <v>0</v>
          </cell>
          <cell r="F944">
            <v>0</v>
          </cell>
          <cell r="G944">
            <v>0</v>
          </cell>
          <cell r="H944">
            <v>470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>
            <v>0</v>
          </cell>
          <cell r="F945">
            <v>0</v>
          </cell>
          <cell r="G945">
            <v>0</v>
          </cell>
          <cell r="H945">
            <v>372</v>
          </cell>
        </row>
        <row r="946">
          <cell r="A946">
            <v>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76823</v>
          </cell>
          <cell r="I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76823</v>
          </cell>
          <cell r="I947">
            <v>0</v>
          </cell>
        </row>
        <row r="948">
          <cell r="A948">
            <v>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25970</v>
          </cell>
          <cell r="I948">
            <v>0</v>
          </cell>
        </row>
        <row r="950">
          <cell r="D950">
            <v>0</v>
          </cell>
        </row>
        <row r="952">
          <cell r="D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2450</v>
          </cell>
          <cell r="I953">
            <v>0</v>
          </cell>
        </row>
        <row r="954">
          <cell r="A954">
            <v>0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12753</v>
          </cell>
          <cell r="J954">
            <v>382</v>
          </cell>
        </row>
        <row r="955">
          <cell r="A955">
            <v>0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4606</v>
          </cell>
          <cell r="I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2516</v>
          </cell>
          <cell r="I956">
            <v>9136</v>
          </cell>
        </row>
        <row r="957">
          <cell r="A957">
            <v>0</v>
          </cell>
          <cell r="B957">
            <v>0</v>
          </cell>
          <cell r="C957">
            <v>0</v>
          </cell>
          <cell r="D957">
            <v>0</v>
          </cell>
          <cell r="F957">
            <v>0</v>
          </cell>
          <cell r="G957">
            <v>0</v>
          </cell>
          <cell r="H957">
            <v>352800</v>
          </cell>
          <cell r="I957">
            <v>0</v>
          </cell>
        </row>
        <row r="959">
          <cell r="D959">
            <v>0</v>
          </cell>
        </row>
        <row r="961">
          <cell r="D961">
            <v>0</v>
          </cell>
        </row>
        <row r="962">
          <cell r="A962">
            <v>0</v>
          </cell>
          <cell r="B962">
            <v>0</v>
          </cell>
          <cell r="C962">
            <v>0</v>
          </cell>
          <cell r="D962">
            <v>0</v>
          </cell>
          <cell r="F962">
            <v>0</v>
          </cell>
          <cell r="G962">
            <v>0</v>
          </cell>
          <cell r="H962">
            <v>68</v>
          </cell>
          <cell r="I962">
            <v>0</v>
          </cell>
          <cell r="J962">
            <v>0</v>
          </cell>
        </row>
        <row r="964">
          <cell r="D964">
            <v>0</v>
          </cell>
        </row>
        <row r="966">
          <cell r="D966">
            <v>0</v>
          </cell>
        </row>
        <row r="967">
          <cell r="A967">
            <v>0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</row>
        <row r="976">
          <cell r="A976">
            <v>0</v>
          </cell>
          <cell r="B976">
            <v>0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</row>
        <row r="979">
          <cell r="D979">
            <v>0</v>
          </cell>
        </row>
        <row r="981">
          <cell r="D981">
            <v>0</v>
          </cell>
        </row>
        <row r="983">
          <cell r="D983">
            <v>0</v>
          </cell>
        </row>
        <row r="985">
          <cell r="D985">
            <v>0</v>
          </cell>
        </row>
        <row r="986">
          <cell r="A986">
            <v>0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529</v>
          </cell>
          <cell r="I986">
            <v>2102</v>
          </cell>
        </row>
        <row r="987">
          <cell r="A987">
            <v>0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5078</v>
          </cell>
          <cell r="I987">
            <v>19009</v>
          </cell>
          <cell r="J987">
            <v>0</v>
          </cell>
        </row>
        <row r="988">
          <cell r="A988">
            <v>0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176</v>
          </cell>
          <cell r="I988">
            <v>0</v>
          </cell>
          <cell r="J988">
            <v>0</v>
          </cell>
        </row>
        <row r="989">
          <cell r="A989">
            <v>0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2263</v>
          </cell>
          <cell r="J989">
            <v>0</v>
          </cell>
        </row>
        <row r="991">
          <cell r="D991">
            <v>0</v>
          </cell>
        </row>
        <row r="993">
          <cell r="D993">
            <v>0</v>
          </cell>
        </row>
        <row r="994">
          <cell r="A994">
            <v>0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98</v>
          </cell>
          <cell r="I994">
            <v>315</v>
          </cell>
          <cell r="J994">
            <v>225</v>
          </cell>
        </row>
        <row r="995">
          <cell r="A995">
            <v>0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59</v>
          </cell>
          <cell r="I995">
            <v>160</v>
          </cell>
          <cell r="J995">
            <v>135</v>
          </cell>
        </row>
        <row r="996">
          <cell r="A996">
            <v>0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980</v>
          </cell>
          <cell r="I996">
            <v>1080</v>
          </cell>
          <cell r="J996">
            <v>1260</v>
          </cell>
        </row>
        <row r="998">
          <cell r="D998">
            <v>0</v>
          </cell>
        </row>
        <row r="1000">
          <cell r="D1000">
            <v>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264</v>
          </cell>
          <cell r="I1003">
            <v>6232</v>
          </cell>
          <cell r="J1003">
            <v>2235</v>
          </cell>
        </row>
        <row r="1004">
          <cell r="A1004">
            <v>0</v>
          </cell>
          <cell r="B1004">
            <v>0</v>
          </cell>
          <cell r="C1004">
            <v>0</v>
          </cell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H1004">
            <v>268</v>
          </cell>
          <cell r="I1004">
            <v>5303</v>
          </cell>
          <cell r="J1004">
            <v>2251</v>
          </cell>
        </row>
        <row r="1005">
          <cell r="A1005">
            <v>0</v>
          </cell>
          <cell r="B1005">
            <v>0</v>
          </cell>
          <cell r="C1005">
            <v>0</v>
          </cell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I1005">
            <v>0</v>
          </cell>
        </row>
        <row r="1006">
          <cell r="A1006">
            <v>0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I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4248</v>
          </cell>
          <cell r="I1007">
            <v>342977</v>
          </cell>
          <cell r="J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3835</v>
          </cell>
          <cell r="I1008">
            <v>11065</v>
          </cell>
          <cell r="J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  <cell r="D1009">
            <v>0</v>
          </cell>
          <cell r="F1009">
            <v>0</v>
          </cell>
          <cell r="G1009">
            <v>0</v>
          </cell>
          <cell r="H1009">
            <v>25</v>
          </cell>
        </row>
        <row r="1011">
          <cell r="D1011">
            <v>0</v>
          </cell>
        </row>
        <row r="1013">
          <cell r="D1013">
            <v>0</v>
          </cell>
        </row>
        <row r="1014">
          <cell r="A1014">
            <v>0</v>
          </cell>
          <cell r="B1014">
            <v>0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411.48</v>
          </cell>
          <cell r="H1014">
            <v>352</v>
          </cell>
          <cell r="I1014">
            <v>5506</v>
          </cell>
          <cell r="J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238.68</v>
          </cell>
          <cell r="H1015">
            <v>1470</v>
          </cell>
          <cell r="I1015">
            <v>8514</v>
          </cell>
          <cell r="J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172.8</v>
          </cell>
          <cell r="H1016">
            <v>4488</v>
          </cell>
          <cell r="I1016">
            <v>5391</v>
          </cell>
          <cell r="J1016">
            <v>0</v>
          </cell>
        </row>
        <row r="1018">
          <cell r="D1018">
            <v>0</v>
          </cell>
        </row>
        <row r="1020">
          <cell r="D1020">
            <v>0</v>
          </cell>
        </row>
        <row r="1021">
          <cell r="A1021">
            <v>0</v>
          </cell>
          <cell r="B1021">
            <v>0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556</v>
          </cell>
          <cell r="I1021">
            <v>2495</v>
          </cell>
          <cell r="J1021">
            <v>0</v>
          </cell>
        </row>
        <row r="1022">
          <cell r="A1022">
            <v>0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369</v>
          </cell>
          <cell r="I1022">
            <v>1030</v>
          </cell>
          <cell r="J1022">
            <v>0</v>
          </cell>
        </row>
        <row r="1023">
          <cell r="A1023">
            <v>0</v>
          </cell>
          <cell r="B1023">
            <v>0</v>
          </cell>
          <cell r="C1023">
            <v>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359</v>
          </cell>
          <cell r="I1023">
            <v>270</v>
          </cell>
          <cell r="J1023">
            <v>17</v>
          </cell>
        </row>
        <row r="1025">
          <cell r="D1025">
            <v>0</v>
          </cell>
        </row>
        <row r="1027">
          <cell r="D1027">
            <v>0</v>
          </cell>
        </row>
        <row r="1028">
          <cell r="A1028">
            <v>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42032</v>
          </cell>
          <cell r="I1028">
            <v>0</v>
          </cell>
        </row>
        <row r="1029">
          <cell r="A1029">
            <v>0</v>
          </cell>
          <cell r="B1029">
            <v>0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174681</v>
          </cell>
          <cell r="I1029">
            <v>0</v>
          </cell>
        </row>
        <row r="1030">
          <cell r="A1030">
            <v>0</v>
          </cell>
          <cell r="B1030">
            <v>0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189</v>
          </cell>
          <cell r="I1030">
            <v>0</v>
          </cell>
          <cell r="J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9310</v>
          </cell>
          <cell r="I1031">
            <v>0</v>
          </cell>
        </row>
        <row r="1032">
          <cell r="A1032">
            <v>0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3716</v>
          </cell>
          <cell r="I1032">
            <v>0</v>
          </cell>
          <cell r="J1032">
            <v>0</v>
          </cell>
        </row>
        <row r="1033">
          <cell r="A1033">
            <v>0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10681</v>
          </cell>
        </row>
        <row r="1035">
          <cell r="D1035">
            <v>0</v>
          </cell>
        </row>
        <row r="1037">
          <cell r="D1037">
            <v>0</v>
          </cell>
        </row>
        <row r="1038">
          <cell r="A1038">
            <v>0</v>
          </cell>
          <cell r="B1038">
            <v>0</v>
          </cell>
          <cell r="C1038">
            <v>0</v>
          </cell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309</v>
          </cell>
          <cell r="I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298</v>
          </cell>
          <cell r="I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18896</v>
          </cell>
          <cell r="I1040">
            <v>418202</v>
          </cell>
          <cell r="J1040">
            <v>982</v>
          </cell>
        </row>
        <row r="1042">
          <cell r="D1042">
            <v>0</v>
          </cell>
        </row>
        <row r="1044">
          <cell r="D1044">
            <v>0</v>
          </cell>
        </row>
        <row r="1045">
          <cell r="A1045">
            <v>0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347</v>
          </cell>
          <cell r="I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  <cell r="D1046">
            <v>0</v>
          </cell>
          <cell r="E1046">
            <v>0</v>
          </cell>
          <cell r="F1046">
            <v>0</v>
          </cell>
          <cell r="G1046">
            <v>818.78</v>
          </cell>
          <cell r="H1046">
            <v>609</v>
          </cell>
          <cell r="I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743</v>
          </cell>
          <cell r="I1047">
            <v>0</v>
          </cell>
        </row>
        <row r="1048">
          <cell r="A1048">
            <v>0</v>
          </cell>
          <cell r="B1048">
            <v>0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743</v>
          </cell>
          <cell r="I1048">
            <v>0</v>
          </cell>
        </row>
        <row r="1049">
          <cell r="A1049">
            <v>0</v>
          </cell>
          <cell r="B1049">
            <v>0</v>
          </cell>
          <cell r="C1049">
            <v>0</v>
          </cell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H1049">
            <v>1117</v>
          </cell>
          <cell r="I1049">
            <v>0</v>
          </cell>
        </row>
        <row r="1050">
          <cell r="A1050">
            <v>0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H1050">
            <v>1372</v>
          </cell>
          <cell r="I1050">
            <v>0</v>
          </cell>
        </row>
        <row r="1051">
          <cell r="A1051">
            <v>0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1589</v>
          </cell>
          <cell r="I1051">
            <v>0</v>
          </cell>
        </row>
        <row r="1052">
          <cell r="A1052">
            <v>0</v>
          </cell>
          <cell r="B1052">
            <v>0</v>
          </cell>
          <cell r="C1052">
            <v>0</v>
          </cell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5392</v>
          </cell>
          <cell r="I1052">
            <v>0</v>
          </cell>
        </row>
        <row r="1053">
          <cell r="A1053">
            <v>0</v>
          </cell>
          <cell r="B1053">
            <v>0</v>
          </cell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313</v>
          </cell>
          <cell r="I1053">
            <v>0</v>
          </cell>
        </row>
        <row r="1054">
          <cell r="A1054">
            <v>0</v>
          </cell>
          <cell r="B1054">
            <v>0</v>
          </cell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367</v>
          </cell>
          <cell r="I1054">
            <v>0</v>
          </cell>
        </row>
        <row r="1055">
          <cell r="A1055">
            <v>0</v>
          </cell>
          <cell r="B1055">
            <v>0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281</v>
          </cell>
          <cell r="I1055">
            <v>0</v>
          </cell>
        </row>
        <row r="1056">
          <cell r="A1056">
            <v>0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284</v>
          </cell>
          <cell r="I1056">
            <v>0</v>
          </cell>
        </row>
        <row r="1057">
          <cell r="A1057">
            <v>0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328</v>
          </cell>
          <cell r="I1057">
            <v>0</v>
          </cell>
        </row>
        <row r="1058">
          <cell r="A1058">
            <v>0</v>
          </cell>
          <cell r="B1058">
            <v>0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303</v>
          </cell>
          <cell r="I1058">
            <v>0</v>
          </cell>
        </row>
        <row r="1059">
          <cell r="A1059">
            <v>0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571</v>
          </cell>
          <cell r="I1059">
            <v>0</v>
          </cell>
        </row>
        <row r="1060">
          <cell r="A1060">
            <v>0</v>
          </cell>
          <cell r="B1060">
            <v>0</v>
          </cell>
          <cell r="C1060">
            <v>0</v>
          </cell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H1060">
            <v>5390</v>
          </cell>
          <cell r="I1060">
            <v>0</v>
          </cell>
        </row>
        <row r="1061">
          <cell r="A1061">
            <v>0</v>
          </cell>
          <cell r="B1061">
            <v>0</v>
          </cell>
          <cell r="C1061">
            <v>0</v>
          </cell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H1061">
            <v>376</v>
          </cell>
          <cell r="I1061">
            <v>0</v>
          </cell>
        </row>
        <row r="1062">
          <cell r="A1062">
            <v>0</v>
          </cell>
          <cell r="B1062">
            <v>0</v>
          </cell>
          <cell r="C1062">
            <v>0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301</v>
          </cell>
          <cell r="I1062">
            <v>0</v>
          </cell>
        </row>
        <row r="1063">
          <cell r="A1063">
            <v>0</v>
          </cell>
          <cell r="B1063">
            <v>0</v>
          </cell>
          <cell r="C1063">
            <v>0</v>
          </cell>
          <cell r="D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63205</v>
          </cell>
        </row>
        <row r="1064">
          <cell r="A1064">
            <v>0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646</v>
          </cell>
          <cell r="I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  <cell r="D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375105</v>
          </cell>
          <cell r="J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1068</v>
          </cell>
          <cell r="I1066">
            <v>0</v>
          </cell>
          <cell r="J1066">
            <v>0</v>
          </cell>
        </row>
        <row r="1067">
          <cell r="A1067">
            <v>0</v>
          </cell>
          <cell r="B1067">
            <v>0</v>
          </cell>
          <cell r="C1067">
            <v>0</v>
          </cell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H1067">
            <v>39249</v>
          </cell>
          <cell r="I1067">
            <v>0</v>
          </cell>
          <cell r="J1067">
            <v>0</v>
          </cell>
        </row>
        <row r="1068">
          <cell r="A1068">
            <v>0</v>
          </cell>
          <cell r="B1068">
            <v>0</v>
          </cell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H1068">
            <v>1764</v>
          </cell>
          <cell r="I1068">
            <v>0</v>
          </cell>
          <cell r="J1068">
            <v>0</v>
          </cell>
        </row>
        <row r="1069">
          <cell r="A1069">
            <v>0</v>
          </cell>
          <cell r="B1069">
            <v>0</v>
          </cell>
          <cell r="C1069">
            <v>0</v>
          </cell>
          <cell r="D1069">
            <v>0</v>
          </cell>
          <cell r="F1069">
            <v>0</v>
          </cell>
          <cell r="G1069">
            <v>0</v>
          </cell>
          <cell r="H1069">
            <v>224186</v>
          </cell>
          <cell r="I1069">
            <v>64677</v>
          </cell>
        </row>
        <row r="1070">
          <cell r="A1070">
            <v>0</v>
          </cell>
          <cell r="B1070">
            <v>0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124</v>
          </cell>
          <cell r="I1070">
            <v>47802</v>
          </cell>
          <cell r="J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  <cell r="D1071">
            <v>0</v>
          </cell>
          <cell r="F1071">
            <v>0</v>
          </cell>
          <cell r="G1071">
            <v>0</v>
          </cell>
          <cell r="H1071">
            <v>1834</v>
          </cell>
          <cell r="I1071">
            <v>72918</v>
          </cell>
          <cell r="J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2694</v>
          </cell>
          <cell r="I1072">
            <v>19997</v>
          </cell>
          <cell r="J1072">
            <v>17964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556</v>
          </cell>
          <cell r="I1073">
            <v>2495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369</v>
          </cell>
          <cell r="I1074">
            <v>1030</v>
          </cell>
        </row>
        <row r="1076">
          <cell r="D1076">
            <v>0</v>
          </cell>
        </row>
        <row r="1078">
          <cell r="D1078">
            <v>0</v>
          </cell>
        </row>
        <row r="1079">
          <cell r="A1079">
            <v>0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H1079">
            <v>2718</v>
          </cell>
          <cell r="I1079">
            <v>9136</v>
          </cell>
        </row>
        <row r="1080">
          <cell r="A1080">
            <v>0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21952</v>
          </cell>
          <cell r="I1080">
            <v>0</v>
          </cell>
          <cell r="J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37761</v>
          </cell>
          <cell r="I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3949</v>
          </cell>
          <cell r="I1082">
            <v>0</v>
          </cell>
        </row>
        <row r="1083">
          <cell r="A1083">
            <v>0</v>
          </cell>
          <cell r="B1083">
            <v>0</v>
          </cell>
          <cell r="C1083">
            <v>0</v>
          </cell>
          <cell r="D1083">
            <v>0</v>
          </cell>
          <cell r="F1083">
            <v>0</v>
          </cell>
          <cell r="G1083">
            <v>0</v>
          </cell>
          <cell r="H1083">
            <v>294</v>
          </cell>
          <cell r="I1083">
            <v>0</v>
          </cell>
        </row>
        <row r="1084">
          <cell r="A1084">
            <v>0</v>
          </cell>
          <cell r="B1084">
            <v>0</v>
          </cell>
          <cell r="C1084">
            <v>0</v>
          </cell>
          <cell r="D1084">
            <v>0</v>
          </cell>
          <cell r="F1084">
            <v>0</v>
          </cell>
          <cell r="G1084">
            <v>0</v>
          </cell>
          <cell r="H1084">
            <v>463</v>
          </cell>
          <cell r="I1084">
            <v>12385</v>
          </cell>
        </row>
        <row r="1085">
          <cell r="A1085">
            <v>0</v>
          </cell>
          <cell r="B1085">
            <v>0</v>
          </cell>
          <cell r="C1085">
            <v>0</v>
          </cell>
          <cell r="D1085">
            <v>0</v>
          </cell>
          <cell r="F1085">
            <v>0</v>
          </cell>
          <cell r="G1085">
            <v>0</v>
          </cell>
          <cell r="H1085">
            <v>294</v>
          </cell>
          <cell r="I1085">
            <v>12385</v>
          </cell>
        </row>
        <row r="1086">
          <cell r="A1086">
            <v>0</v>
          </cell>
          <cell r="B1086">
            <v>0</v>
          </cell>
          <cell r="C1086">
            <v>0</v>
          </cell>
          <cell r="D1086">
            <v>0</v>
          </cell>
          <cell r="F1086">
            <v>0</v>
          </cell>
          <cell r="G1086">
            <v>0</v>
          </cell>
          <cell r="H1086">
            <v>580</v>
          </cell>
          <cell r="I1086">
            <v>9032</v>
          </cell>
        </row>
        <row r="1088">
          <cell r="D1088">
            <v>0</v>
          </cell>
        </row>
        <row r="1090">
          <cell r="D1090">
            <v>0</v>
          </cell>
        </row>
        <row r="1091">
          <cell r="A1091">
            <v>0</v>
          </cell>
          <cell r="B1091">
            <v>0</v>
          </cell>
          <cell r="C1091">
            <v>0</v>
          </cell>
          <cell r="D1091">
            <v>0</v>
          </cell>
          <cell r="F1091">
            <v>0</v>
          </cell>
          <cell r="G1091">
            <v>0</v>
          </cell>
          <cell r="H1091">
            <v>68</v>
          </cell>
          <cell r="I1091">
            <v>0</v>
          </cell>
          <cell r="J1091">
            <v>0</v>
          </cell>
        </row>
        <row r="1093">
          <cell r="D1093">
            <v>0</v>
          </cell>
        </row>
        <row r="1095">
          <cell r="D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</row>
        <row r="1098">
          <cell r="A1098">
            <v>0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</row>
        <row r="1099">
          <cell r="A1099">
            <v>0</v>
          </cell>
          <cell r="B1099">
            <v>0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</row>
        <row r="1100">
          <cell r="A1100">
            <v>0</v>
          </cell>
          <cell r="B1100">
            <v>0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</row>
        <row r="1105">
          <cell r="D1105">
            <v>0</v>
          </cell>
        </row>
        <row r="1107">
          <cell r="D1107">
            <v>0</v>
          </cell>
        </row>
        <row r="1109">
          <cell r="D1109">
            <v>0</v>
          </cell>
        </row>
        <row r="1111">
          <cell r="D1111">
            <v>0</v>
          </cell>
        </row>
        <row r="1112">
          <cell r="A1112">
            <v>0</v>
          </cell>
          <cell r="B1112">
            <v>0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3794</v>
          </cell>
          <cell r="I1112">
            <v>33373</v>
          </cell>
          <cell r="J1112">
            <v>0</v>
          </cell>
        </row>
        <row r="1113">
          <cell r="A1113">
            <v>0</v>
          </cell>
          <cell r="B1113">
            <v>0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2410</v>
          </cell>
          <cell r="I1113">
            <v>19112</v>
          </cell>
          <cell r="J1113">
            <v>0</v>
          </cell>
        </row>
        <row r="1114">
          <cell r="A1114">
            <v>0</v>
          </cell>
          <cell r="B1114">
            <v>0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529</v>
          </cell>
          <cell r="I1114">
            <v>2102</v>
          </cell>
          <cell r="J1114">
            <v>0</v>
          </cell>
        </row>
        <row r="1115">
          <cell r="A1115">
            <v>0</v>
          </cell>
          <cell r="B1115">
            <v>0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5078</v>
          </cell>
          <cell r="I1115">
            <v>19009</v>
          </cell>
          <cell r="J1115">
            <v>0</v>
          </cell>
        </row>
        <row r="1116">
          <cell r="A1116">
            <v>0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176</v>
          </cell>
          <cell r="I1116">
            <v>0</v>
          </cell>
          <cell r="J1116">
            <v>0</v>
          </cell>
        </row>
        <row r="1117">
          <cell r="A1117">
            <v>0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>
            <v>2263</v>
          </cell>
          <cell r="J1117">
            <v>0</v>
          </cell>
        </row>
        <row r="1118">
          <cell r="A1118">
            <v>0</v>
          </cell>
          <cell r="B1118">
            <v>0</v>
          </cell>
          <cell r="C1118">
            <v>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21</v>
          </cell>
          <cell r="I1118">
            <v>2088</v>
          </cell>
          <cell r="J1118">
            <v>0</v>
          </cell>
        </row>
        <row r="1120">
          <cell r="D1120">
            <v>0</v>
          </cell>
        </row>
        <row r="1122">
          <cell r="D1122">
            <v>0</v>
          </cell>
        </row>
        <row r="1123">
          <cell r="A1123">
            <v>0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98</v>
          </cell>
          <cell r="I1123">
            <v>315</v>
          </cell>
          <cell r="J1123">
            <v>225</v>
          </cell>
        </row>
        <row r="1124">
          <cell r="A1124">
            <v>0</v>
          </cell>
          <cell r="B1124">
            <v>0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59</v>
          </cell>
          <cell r="I1124">
            <v>160</v>
          </cell>
          <cell r="J1124">
            <v>135</v>
          </cell>
        </row>
        <row r="1125">
          <cell r="A1125">
            <v>0</v>
          </cell>
          <cell r="B1125">
            <v>0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980</v>
          </cell>
          <cell r="I1125">
            <v>1080</v>
          </cell>
          <cell r="J1125">
            <v>1260</v>
          </cell>
        </row>
        <row r="1127">
          <cell r="D1127">
            <v>0</v>
          </cell>
        </row>
        <row r="1129">
          <cell r="D1129">
            <v>0</v>
          </cell>
        </row>
        <row r="1130">
          <cell r="A1130">
            <v>0</v>
          </cell>
          <cell r="B1130">
            <v>0</v>
          </cell>
          <cell r="C1130">
            <v>0</v>
          </cell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</row>
        <row r="1131">
          <cell r="A1131">
            <v>0</v>
          </cell>
          <cell r="B1131">
            <v>0</v>
          </cell>
          <cell r="C1131">
            <v>0</v>
          </cell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264</v>
          </cell>
          <cell r="I1132">
            <v>6232</v>
          </cell>
          <cell r="J1132">
            <v>2235</v>
          </cell>
        </row>
        <row r="1133">
          <cell r="A1133">
            <v>0</v>
          </cell>
          <cell r="B1133">
            <v>0</v>
          </cell>
          <cell r="C1133">
            <v>0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268</v>
          </cell>
          <cell r="I1133">
            <v>5303</v>
          </cell>
          <cell r="J1133">
            <v>2251</v>
          </cell>
        </row>
        <row r="1134">
          <cell r="A1134">
            <v>0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</row>
        <row r="1135">
          <cell r="A1135">
            <v>0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</row>
        <row r="1136">
          <cell r="A1136">
            <v>0</v>
          </cell>
          <cell r="B1136">
            <v>0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3268</v>
          </cell>
          <cell r="I1136">
            <v>248820</v>
          </cell>
          <cell r="J1136">
            <v>0</v>
          </cell>
        </row>
        <row r="1137">
          <cell r="A1137">
            <v>0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3835</v>
          </cell>
          <cell r="I1137">
            <v>11065</v>
          </cell>
          <cell r="J1137">
            <v>0</v>
          </cell>
        </row>
        <row r="1138">
          <cell r="A1138">
            <v>0</v>
          </cell>
          <cell r="B1138">
            <v>0</v>
          </cell>
          <cell r="C1138">
            <v>0</v>
          </cell>
          <cell r="D1138">
            <v>0</v>
          </cell>
          <cell r="F1138">
            <v>0</v>
          </cell>
          <cell r="G1138">
            <v>0</v>
          </cell>
          <cell r="H1138">
            <v>25</v>
          </cell>
        </row>
        <row r="1140">
          <cell r="D1140">
            <v>0</v>
          </cell>
        </row>
        <row r="1142">
          <cell r="D1142">
            <v>0</v>
          </cell>
        </row>
        <row r="1143">
          <cell r="A1143">
            <v>0</v>
          </cell>
          <cell r="B1143">
            <v>0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556</v>
          </cell>
          <cell r="I1143">
            <v>2495</v>
          </cell>
          <cell r="J1143">
            <v>0</v>
          </cell>
        </row>
        <row r="1144">
          <cell r="A1144">
            <v>0</v>
          </cell>
          <cell r="B1144">
            <v>0</v>
          </cell>
          <cell r="C1144">
            <v>0</v>
          </cell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H1144">
            <v>369</v>
          </cell>
          <cell r="I1144">
            <v>1030</v>
          </cell>
          <cell r="J1144">
            <v>0</v>
          </cell>
        </row>
        <row r="1145">
          <cell r="A1145">
            <v>0</v>
          </cell>
          <cell r="B1145">
            <v>0</v>
          </cell>
          <cell r="C1145">
            <v>0</v>
          </cell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359</v>
          </cell>
          <cell r="I1145">
            <v>270</v>
          </cell>
          <cell r="J1145">
            <v>17</v>
          </cell>
        </row>
        <row r="1147">
          <cell r="D1147">
            <v>0</v>
          </cell>
        </row>
        <row r="1149">
          <cell r="D1149">
            <v>0</v>
          </cell>
        </row>
        <row r="1150">
          <cell r="A1150">
            <v>0</v>
          </cell>
          <cell r="B1150">
            <v>0</v>
          </cell>
          <cell r="C1150">
            <v>0</v>
          </cell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H1150">
            <v>309</v>
          </cell>
          <cell r="I1150">
            <v>0</v>
          </cell>
        </row>
        <row r="1151">
          <cell r="A1151">
            <v>0</v>
          </cell>
          <cell r="B1151">
            <v>0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298</v>
          </cell>
          <cell r="I1151">
            <v>0</v>
          </cell>
        </row>
        <row r="1152">
          <cell r="A1152">
            <v>0</v>
          </cell>
          <cell r="B1152">
            <v>0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18896</v>
          </cell>
          <cell r="I1152">
            <v>418202</v>
          </cell>
          <cell r="J1152">
            <v>982</v>
          </cell>
        </row>
        <row r="1154">
          <cell r="D1154">
            <v>0</v>
          </cell>
        </row>
        <row r="1156">
          <cell r="D1156">
            <v>0</v>
          </cell>
        </row>
        <row r="1157">
          <cell r="A1157">
            <v>0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347</v>
          </cell>
        </row>
        <row r="1158">
          <cell r="A1158">
            <v>0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H1158">
            <v>609</v>
          </cell>
        </row>
        <row r="1159">
          <cell r="A1159">
            <v>0</v>
          </cell>
          <cell r="B1159">
            <v>0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743</v>
          </cell>
        </row>
        <row r="1160">
          <cell r="A1160">
            <v>0</v>
          </cell>
          <cell r="B1160">
            <v>0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1117</v>
          </cell>
        </row>
        <row r="1161">
          <cell r="A1161">
            <v>0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1589</v>
          </cell>
        </row>
        <row r="1162">
          <cell r="A1162">
            <v>0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3773</v>
          </cell>
        </row>
        <row r="1163">
          <cell r="A1163">
            <v>0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313</v>
          </cell>
        </row>
        <row r="1164">
          <cell r="A1164">
            <v>0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367</v>
          </cell>
        </row>
        <row r="1165">
          <cell r="A1165">
            <v>0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281</v>
          </cell>
        </row>
        <row r="1166">
          <cell r="A1166">
            <v>0</v>
          </cell>
          <cell r="B1166">
            <v>0</v>
          </cell>
          <cell r="C1166">
            <v>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284</v>
          </cell>
        </row>
        <row r="1167">
          <cell r="A1167">
            <v>0</v>
          </cell>
          <cell r="B1167">
            <v>0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365</v>
          </cell>
        </row>
        <row r="1168">
          <cell r="A1168">
            <v>0</v>
          </cell>
          <cell r="B1168">
            <v>0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303</v>
          </cell>
        </row>
        <row r="1169">
          <cell r="A1169">
            <v>0</v>
          </cell>
          <cell r="B1169">
            <v>0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571</v>
          </cell>
        </row>
        <row r="1170">
          <cell r="A1170">
            <v>0</v>
          </cell>
          <cell r="B1170">
            <v>0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5390</v>
          </cell>
        </row>
        <row r="1171">
          <cell r="A1171">
            <v>0</v>
          </cell>
          <cell r="B1171">
            <v>0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376</v>
          </cell>
        </row>
        <row r="1172">
          <cell r="A1172">
            <v>0</v>
          </cell>
          <cell r="B1172">
            <v>0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301</v>
          </cell>
        </row>
        <row r="1173">
          <cell r="A1173">
            <v>0</v>
          </cell>
          <cell r="B1173">
            <v>0</v>
          </cell>
          <cell r="C1173">
            <v>0</v>
          </cell>
          <cell r="D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63205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646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417806</v>
          </cell>
          <cell r="J1175">
            <v>0</v>
          </cell>
        </row>
        <row r="1176">
          <cell r="A1176">
            <v>0</v>
          </cell>
          <cell r="B1176">
            <v>0</v>
          </cell>
          <cell r="C1176">
            <v>0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1068</v>
          </cell>
          <cell r="I1176">
            <v>0</v>
          </cell>
        </row>
        <row r="1177">
          <cell r="A1177">
            <v>0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1764</v>
          </cell>
        </row>
        <row r="1178">
          <cell r="A1178">
            <v>0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2450</v>
          </cell>
        </row>
        <row r="1179">
          <cell r="A1179">
            <v>0</v>
          </cell>
          <cell r="B1179">
            <v>0</v>
          </cell>
          <cell r="C1179">
            <v>0</v>
          </cell>
          <cell r="D1179">
            <v>0</v>
          </cell>
          <cell r="F1179">
            <v>0</v>
          </cell>
          <cell r="G1179">
            <v>0</v>
          </cell>
          <cell r="H1179">
            <v>224186</v>
          </cell>
          <cell r="I1179">
            <v>64677</v>
          </cell>
        </row>
        <row r="1180">
          <cell r="A1180">
            <v>0</v>
          </cell>
          <cell r="B1180">
            <v>0</v>
          </cell>
          <cell r="C1180">
            <v>0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124</v>
          </cell>
          <cell r="I1180">
            <v>47802</v>
          </cell>
          <cell r="J1180">
            <v>0</v>
          </cell>
        </row>
        <row r="1181">
          <cell r="A1181">
            <v>0</v>
          </cell>
          <cell r="B1181">
            <v>0</v>
          </cell>
          <cell r="C1181">
            <v>0</v>
          </cell>
          <cell r="D1181">
            <v>0</v>
          </cell>
          <cell r="F1181">
            <v>0</v>
          </cell>
          <cell r="G1181">
            <v>0</v>
          </cell>
          <cell r="H1181">
            <v>1944</v>
          </cell>
          <cell r="I1181">
            <v>72918</v>
          </cell>
          <cell r="J1181">
            <v>0</v>
          </cell>
        </row>
        <row r="1182">
          <cell r="A1182">
            <v>0</v>
          </cell>
          <cell r="B1182">
            <v>0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2694</v>
          </cell>
          <cell r="I1182">
            <v>19997</v>
          </cell>
          <cell r="J1182">
            <v>17964</v>
          </cell>
        </row>
        <row r="1183">
          <cell r="A1183">
            <v>0</v>
          </cell>
          <cell r="B1183">
            <v>0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556</v>
          </cell>
          <cell r="I1183">
            <v>2495</v>
          </cell>
        </row>
        <row r="1184">
          <cell r="A1184">
            <v>0</v>
          </cell>
          <cell r="B1184">
            <v>0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369</v>
          </cell>
          <cell r="I1184">
            <v>1030</v>
          </cell>
        </row>
        <row r="1186">
          <cell r="D1186">
            <v>0</v>
          </cell>
        </row>
        <row r="1188">
          <cell r="D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3949</v>
          </cell>
          <cell r="I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  <cell r="D1190">
            <v>0</v>
          </cell>
          <cell r="F1190">
            <v>0</v>
          </cell>
          <cell r="G1190">
            <v>0</v>
          </cell>
          <cell r="H1190">
            <v>294</v>
          </cell>
          <cell r="I1190">
            <v>0</v>
          </cell>
        </row>
        <row r="1191">
          <cell r="A1191">
            <v>0</v>
          </cell>
          <cell r="B1191">
            <v>0</v>
          </cell>
          <cell r="C1191">
            <v>0</v>
          </cell>
          <cell r="D1191">
            <v>0</v>
          </cell>
          <cell r="F1191">
            <v>0</v>
          </cell>
          <cell r="G1191">
            <v>0</v>
          </cell>
          <cell r="H1191">
            <v>580</v>
          </cell>
          <cell r="I1191">
            <v>9032</v>
          </cell>
        </row>
        <row r="1192">
          <cell r="A1192">
            <v>0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1493</v>
          </cell>
          <cell r="I1192">
            <v>9572</v>
          </cell>
        </row>
        <row r="1193">
          <cell r="A1193">
            <v>0</v>
          </cell>
          <cell r="B1193">
            <v>0</v>
          </cell>
          <cell r="C1193">
            <v>0</v>
          </cell>
          <cell r="D1193">
            <v>0</v>
          </cell>
          <cell r="F1193">
            <v>0</v>
          </cell>
          <cell r="G1193">
            <v>0</v>
          </cell>
          <cell r="H1193">
            <v>463</v>
          </cell>
          <cell r="I1193">
            <v>12385</v>
          </cell>
        </row>
        <row r="1195">
          <cell r="D1195">
            <v>0</v>
          </cell>
        </row>
        <row r="1197">
          <cell r="D1197">
            <v>0</v>
          </cell>
        </row>
        <row r="1198">
          <cell r="A1198">
            <v>0</v>
          </cell>
          <cell r="B1198">
            <v>0</v>
          </cell>
          <cell r="C1198">
            <v>0</v>
          </cell>
          <cell r="D1198">
            <v>0</v>
          </cell>
          <cell r="F1198">
            <v>0</v>
          </cell>
          <cell r="G1198">
            <v>0</v>
          </cell>
          <cell r="H1198">
            <v>68</v>
          </cell>
          <cell r="I1198">
            <v>0</v>
          </cell>
          <cell r="J1198">
            <v>0</v>
          </cell>
        </row>
        <row r="1200">
          <cell r="D1200">
            <v>0</v>
          </cell>
        </row>
        <row r="1202">
          <cell r="D1202">
            <v>0</v>
          </cell>
        </row>
        <row r="1203">
          <cell r="A1203">
            <v>0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</row>
        <row r="1204">
          <cell r="A1204">
            <v>0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</row>
        <row r="1205">
          <cell r="A1205">
            <v>0</v>
          </cell>
          <cell r="B1205">
            <v>0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</row>
        <row r="1206">
          <cell r="A1206">
            <v>0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</row>
        <row r="1207">
          <cell r="A1207">
            <v>0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</row>
        <row r="1208">
          <cell r="A1208">
            <v>0</v>
          </cell>
          <cell r="B1208">
            <v>0</v>
          </cell>
          <cell r="C1208">
            <v>0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10">
          <cell r="D1210">
            <v>0</v>
          </cell>
        </row>
        <row r="1212">
          <cell r="D1212">
            <v>0</v>
          </cell>
        </row>
        <row r="1214">
          <cell r="D1214">
            <v>0</v>
          </cell>
        </row>
        <row r="1216">
          <cell r="D1216">
            <v>0</v>
          </cell>
        </row>
        <row r="1217">
          <cell r="A1217">
            <v>0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3794</v>
          </cell>
          <cell r="I1217">
            <v>33373</v>
          </cell>
          <cell r="J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2410</v>
          </cell>
          <cell r="I1218">
            <v>19112</v>
          </cell>
          <cell r="J1218">
            <v>0</v>
          </cell>
        </row>
        <row r="1219">
          <cell r="A1219">
            <v>0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3187</v>
          </cell>
          <cell r="I1219">
            <v>4177</v>
          </cell>
          <cell r="J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620</v>
          </cell>
          <cell r="I1220">
            <v>3257</v>
          </cell>
          <cell r="J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529</v>
          </cell>
          <cell r="I1221">
            <v>2102</v>
          </cell>
        </row>
        <row r="1222">
          <cell r="A1222">
            <v>0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176</v>
          </cell>
          <cell r="I1222">
            <v>0</v>
          </cell>
          <cell r="J1222">
            <v>0</v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F1223">
            <v>0</v>
          </cell>
          <cell r="G1223">
            <v>0</v>
          </cell>
          <cell r="H1223">
            <v>97</v>
          </cell>
          <cell r="I1223">
            <v>63</v>
          </cell>
          <cell r="J1223">
            <v>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4850</v>
          </cell>
        </row>
        <row r="1226">
          <cell r="D1226">
            <v>0</v>
          </cell>
        </row>
        <row r="1228">
          <cell r="D1228">
            <v>0</v>
          </cell>
        </row>
        <row r="1229">
          <cell r="A1229">
            <v>0</v>
          </cell>
          <cell r="B1229">
            <v>0</v>
          </cell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98</v>
          </cell>
          <cell r="I1229">
            <v>315</v>
          </cell>
          <cell r="J1229">
            <v>225</v>
          </cell>
        </row>
        <row r="1230">
          <cell r="A1230">
            <v>0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59</v>
          </cell>
          <cell r="I1230">
            <v>160</v>
          </cell>
          <cell r="J1230">
            <v>135</v>
          </cell>
        </row>
        <row r="1231">
          <cell r="A1231">
            <v>0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980</v>
          </cell>
          <cell r="I1231">
            <v>1080</v>
          </cell>
          <cell r="J1231">
            <v>1260</v>
          </cell>
        </row>
        <row r="1232">
          <cell r="A1232">
            <v>0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99</v>
          </cell>
          <cell r="I1232">
            <v>360</v>
          </cell>
          <cell r="J1232">
            <v>0</v>
          </cell>
        </row>
        <row r="1234">
          <cell r="D1234">
            <v>0</v>
          </cell>
        </row>
        <row r="1236">
          <cell r="D1236">
            <v>0</v>
          </cell>
        </row>
        <row r="1237">
          <cell r="A1237">
            <v>0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</row>
        <row r="1238">
          <cell r="A1238">
            <v>0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</row>
        <row r="1239">
          <cell r="A1239">
            <v>0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264</v>
          </cell>
          <cell r="I1239">
            <v>6232</v>
          </cell>
          <cell r="J1239">
            <v>2235</v>
          </cell>
        </row>
        <row r="1240">
          <cell r="A1240">
            <v>0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268</v>
          </cell>
          <cell r="I1240">
            <v>5303</v>
          </cell>
          <cell r="J1240">
            <v>2251</v>
          </cell>
        </row>
        <row r="1241">
          <cell r="A1241">
            <v>0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I1241">
            <v>0</v>
          </cell>
        </row>
        <row r="1242">
          <cell r="A1242">
            <v>0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I1242">
            <v>0</v>
          </cell>
        </row>
        <row r="1243">
          <cell r="A1243">
            <v>0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I1243">
            <v>0</v>
          </cell>
        </row>
        <row r="1244">
          <cell r="A1244">
            <v>0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3268</v>
          </cell>
          <cell r="I1244">
            <v>248820</v>
          </cell>
          <cell r="J1244">
            <v>0</v>
          </cell>
        </row>
        <row r="1245">
          <cell r="A1245">
            <v>0</v>
          </cell>
          <cell r="B1245">
            <v>0</v>
          </cell>
          <cell r="C1245">
            <v>0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>
            <v>4520</v>
          </cell>
          <cell r="I1245">
            <v>13027</v>
          </cell>
          <cell r="J1245">
            <v>0</v>
          </cell>
        </row>
        <row r="1246">
          <cell r="A1246">
            <v>0</v>
          </cell>
          <cell r="B1246">
            <v>0</v>
          </cell>
          <cell r="C1246">
            <v>0</v>
          </cell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>
            <v>3835</v>
          </cell>
          <cell r="I1246">
            <v>11065</v>
          </cell>
          <cell r="J1246">
            <v>0</v>
          </cell>
        </row>
        <row r="1247">
          <cell r="A1247">
            <v>0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8454</v>
          </cell>
          <cell r="I1247">
            <v>27803</v>
          </cell>
          <cell r="J1247">
            <v>0</v>
          </cell>
        </row>
        <row r="1248">
          <cell r="A1248">
            <v>0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58</v>
          </cell>
        </row>
        <row r="1250">
          <cell r="D1250">
            <v>0</v>
          </cell>
        </row>
        <row r="1252">
          <cell r="D1252">
            <v>0</v>
          </cell>
        </row>
        <row r="1253">
          <cell r="A1253">
            <v>0</v>
          </cell>
          <cell r="B1253">
            <v>0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37</v>
          </cell>
          <cell r="I1253">
            <v>0</v>
          </cell>
        </row>
        <row r="1254">
          <cell r="A1254">
            <v>0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4624</v>
          </cell>
          <cell r="I1254">
            <v>124774</v>
          </cell>
          <cell r="J1254">
            <v>0</v>
          </cell>
        </row>
        <row r="1255">
          <cell r="A1255">
            <v>0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16169</v>
          </cell>
          <cell r="J1255">
            <v>0</v>
          </cell>
        </row>
        <row r="1257">
          <cell r="D1257">
            <v>0</v>
          </cell>
        </row>
        <row r="1259">
          <cell r="D1259">
            <v>0</v>
          </cell>
        </row>
        <row r="1260">
          <cell r="A1260">
            <v>0</v>
          </cell>
          <cell r="B1260">
            <v>0</v>
          </cell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39200</v>
          </cell>
          <cell r="I1260">
            <v>0</v>
          </cell>
        </row>
        <row r="1261">
          <cell r="A1261">
            <v>0</v>
          </cell>
          <cell r="B1261">
            <v>0</v>
          </cell>
          <cell r="C1261">
            <v>0</v>
          </cell>
          <cell r="D1261">
            <v>0</v>
          </cell>
          <cell r="F1261">
            <v>0</v>
          </cell>
          <cell r="G1261">
            <v>0</v>
          </cell>
          <cell r="H1261">
            <v>561</v>
          </cell>
          <cell r="I1261">
            <v>41379</v>
          </cell>
        </row>
        <row r="1263">
          <cell r="D1263">
            <v>0</v>
          </cell>
        </row>
        <row r="1265">
          <cell r="D1265">
            <v>0</v>
          </cell>
        </row>
        <row r="1266">
          <cell r="A1266">
            <v>0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3047</v>
          </cell>
          <cell r="I1266">
            <v>4420</v>
          </cell>
          <cell r="J1266">
            <v>0</v>
          </cell>
        </row>
        <row r="1267">
          <cell r="A1267">
            <v>0</v>
          </cell>
          <cell r="B1267">
            <v>0</v>
          </cell>
          <cell r="C1267">
            <v>0</v>
          </cell>
          <cell r="D1267">
            <v>0</v>
          </cell>
          <cell r="F1267">
            <v>0</v>
          </cell>
          <cell r="G1267">
            <v>0</v>
          </cell>
          <cell r="H1267">
            <v>10476</v>
          </cell>
          <cell r="I1267">
            <v>1581</v>
          </cell>
          <cell r="J1267">
            <v>0</v>
          </cell>
        </row>
        <row r="1268">
          <cell r="A1268">
            <v>0</v>
          </cell>
          <cell r="B1268">
            <v>0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509</v>
          </cell>
          <cell r="I1268">
            <v>2187</v>
          </cell>
          <cell r="J1268">
            <v>0</v>
          </cell>
        </row>
        <row r="1269">
          <cell r="A1269">
            <v>0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5390</v>
          </cell>
          <cell r="I1269">
            <v>0</v>
          </cell>
          <cell r="J1269">
            <v>0</v>
          </cell>
        </row>
        <row r="1270">
          <cell r="A1270">
            <v>0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2521</v>
          </cell>
          <cell r="I1270">
            <v>0</v>
          </cell>
        </row>
        <row r="1271">
          <cell r="A1271">
            <v>0</v>
          </cell>
          <cell r="B1271">
            <v>0</v>
          </cell>
          <cell r="C1271">
            <v>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6133</v>
          </cell>
          <cell r="I1271">
            <v>8177</v>
          </cell>
          <cell r="J1271">
            <v>0</v>
          </cell>
        </row>
        <row r="1272">
          <cell r="A1272">
            <v>0</v>
          </cell>
          <cell r="B1272">
            <v>0</v>
          </cell>
          <cell r="C1272">
            <v>0</v>
          </cell>
          <cell r="D1272">
            <v>0</v>
          </cell>
          <cell r="F1272">
            <v>0</v>
          </cell>
          <cell r="G1272">
            <v>0</v>
          </cell>
          <cell r="H1272">
            <v>705</v>
          </cell>
          <cell r="I1272">
            <v>0</v>
          </cell>
          <cell r="J1272">
            <v>0</v>
          </cell>
        </row>
        <row r="1273">
          <cell r="A1273">
            <v>0</v>
          </cell>
          <cell r="B1273">
            <v>0</v>
          </cell>
          <cell r="C1273">
            <v>0</v>
          </cell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2889</v>
          </cell>
          <cell r="I1273">
            <v>503</v>
          </cell>
          <cell r="J1273">
            <v>0</v>
          </cell>
        </row>
        <row r="1274">
          <cell r="A1274">
            <v>0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3238</v>
          </cell>
          <cell r="I1274">
            <v>503</v>
          </cell>
          <cell r="J1274">
            <v>0</v>
          </cell>
        </row>
        <row r="1275">
          <cell r="A1275">
            <v>0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30429</v>
          </cell>
          <cell r="I1275">
            <v>0</v>
          </cell>
        </row>
        <row r="1277">
          <cell r="D1277">
            <v>0</v>
          </cell>
        </row>
        <row r="1279">
          <cell r="D1279">
            <v>0</v>
          </cell>
        </row>
        <row r="1280">
          <cell r="A1280">
            <v>0</v>
          </cell>
          <cell r="B1280">
            <v>0</v>
          </cell>
          <cell r="C1280">
            <v>0</v>
          </cell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H1280">
            <v>352</v>
          </cell>
          <cell r="I1280">
            <v>5506</v>
          </cell>
          <cell r="J1280">
            <v>0</v>
          </cell>
        </row>
        <row r="1281">
          <cell r="A1281">
            <v>0</v>
          </cell>
          <cell r="B1281">
            <v>0</v>
          </cell>
          <cell r="C1281">
            <v>0</v>
          </cell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H1281">
            <v>735</v>
          </cell>
          <cell r="I1281">
            <v>6346</v>
          </cell>
          <cell r="J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289</v>
          </cell>
          <cell r="I1282">
            <v>12881</v>
          </cell>
          <cell r="J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385</v>
          </cell>
          <cell r="I1283">
            <v>13075</v>
          </cell>
          <cell r="J1283">
            <v>0</v>
          </cell>
        </row>
        <row r="1284">
          <cell r="A1284">
            <v>0</v>
          </cell>
          <cell r="B1284">
            <v>0</v>
          </cell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352</v>
          </cell>
          <cell r="I1284">
            <v>5506</v>
          </cell>
          <cell r="J1284">
            <v>0</v>
          </cell>
        </row>
        <row r="1286">
          <cell r="D1286">
            <v>0</v>
          </cell>
        </row>
        <row r="1288">
          <cell r="D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376</v>
          </cell>
          <cell r="I1289">
            <v>14979</v>
          </cell>
          <cell r="J1289">
            <v>0</v>
          </cell>
        </row>
        <row r="1290">
          <cell r="A1290">
            <v>0</v>
          </cell>
          <cell r="B1290">
            <v>0</v>
          </cell>
          <cell r="C1290">
            <v>0</v>
          </cell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>
            <v>11330</v>
          </cell>
          <cell r="I1290">
            <v>14972</v>
          </cell>
          <cell r="J1290">
            <v>449</v>
          </cell>
        </row>
        <row r="1292">
          <cell r="D1292">
            <v>0</v>
          </cell>
        </row>
        <row r="1294">
          <cell r="D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499</v>
          </cell>
          <cell r="I1295">
            <v>3852</v>
          </cell>
          <cell r="J1295">
            <v>0</v>
          </cell>
        </row>
        <row r="1296">
          <cell r="A1296">
            <v>0</v>
          </cell>
          <cell r="B1296">
            <v>0</v>
          </cell>
          <cell r="C1296">
            <v>0</v>
          </cell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671</v>
          </cell>
          <cell r="I1296">
            <v>2984</v>
          </cell>
        </row>
        <row r="1297">
          <cell r="A1297">
            <v>0</v>
          </cell>
          <cell r="B1297">
            <v>0</v>
          </cell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719</v>
          </cell>
          <cell r="I1297">
            <v>2984</v>
          </cell>
          <cell r="J1297">
            <v>0</v>
          </cell>
        </row>
        <row r="1298">
          <cell r="A1298">
            <v>0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554</v>
          </cell>
          <cell r="I1298">
            <v>4069</v>
          </cell>
        </row>
        <row r="1299">
          <cell r="A1299">
            <v>0</v>
          </cell>
          <cell r="B1299">
            <v>0</v>
          </cell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4667</v>
          </cell>
          <cell r="I1299">
            <v>10528</v>
          </cell>
        </row>
        <row r="1301">
          <cell r="D1301">
            <v>0</v>
          </cell>
        </row>
        <row r="1303">
          <cell r="D1303">
            <v>0</v>
          </cell>
        </row>
        <row r="1304">
          <cell r="A1304">
            <v>0</v>
          </cell>
          <cell r="B1304">
            <v>0</v>
          </cell>
          <cell r="C1304">
            <v>0</v>
          </cell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H1304">
            <v>7056</v>
          </cell>
          <cell r="I1304">
            <v>0</v>
          </cell>
        </row>
        <row r="1305">
          <cell r="A1305">
            <v>0</v>
          </cell>
          <cell r="B1305">
            <v>0</v>
          </cell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H1305">
            <v>7186</v>
          </cell>
          <cell r="I1305">
            <v>0</v>
          </cell>
        </row>
        <row r="1306">
          <cell r="A1306">
            <v>0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H1306">
            <v>97</v>
          </cell>
          <cell r="I1306">
            <v>18483</v>
          </cell>
          <cell r="J1306">
            <v>554</v>
          </cell>
        </row>
        <row r="1307">
          <cell r="A1307">
            <v>0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H1307">
            <v>84</v>
          </cell>
          <cell r="I1307">
            <v>14612</v>
          </cell>
          <cell r="J1307">
            <v>438</v>
          </cell>
        </row>
        <row r="1309">
          <cell r="D1309">
            <v>0</v>
          </cell>
        </row>
        <row r="1311">
          <cell r="D1311">
            <v>0</v>
          </cell>
        </row>
        <row r="1312">
          <cell r="A1312">
            <v>0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41542</v>
          </cell>
          <cell r="I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28021</v>
          </cell>
          <cell r="I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246483</v>
          </cell>
          <cell r="I1314">
            <v>0</v>
          </cell>
        </row>
        <row r="1315">
          <cell r="A1315">
            <v>0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421452</v>
          </cell>
          <cell r="I1315">
            <v>0</v>
          </cell>
        </row>
        <row r="1316">
          <cell r="A1316">
            <v>0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89623</v>
          </cell>
          <cell r="I1316">
            <v>0</v>
          </cell>
        </row>
        <row r="1317">
          <cell r="A1317">
            <v>0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59747</v>
          </cell>
          <cell r="I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H1318">
            <v>17640</v>
          </cell>
          <cell r="I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  <cell r="D1319">
            <v>0</v>
          </cell>
          <cell r="F1319">
            <v>0</v>
          </cell>
          <cell r="G1319">
            <v>0</v>
          </cell>
          <cell r="H1319">
            <v>14014</v>
          </cell>
          <cell r="I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  <cell r="D1320">
            <v>0</v>
          </cell>
          <cell r="F1320">
            <v>0</v>
          </cell>
          <cell r="G1320">
            <v>0</v>
          </cell>
          <cell r="H1320">
            <v>14700</v>
          </cell>
          <cell r="I1320">
            <v>0</v>
          </cell>
        </row>
        <row r="1321">
          <cell r="A1321">
            <v>0</v>
          </cell>
          <cell r="B1321">
            <v>0</v>
          </cell>
          <cell r="C1321">
            <v>0</v>
          </cell>
          <cell r="D1321">
            <v>0</v>
          </cell>
          <cell r="F1321">
            <v>0</v>
          </cell>
          <cell r="G1321">
            <v>0</v>
          </cell>
          <cell r="H1321">
            <v>24500</v>
          </cell>
          <cell r="I1321">
            <v>0</v>
          </cell>
        </row>
        <row r="1322">
          <cell r="A1322">
            <v>0</v>
          </cell>
          <cell r="B1322">
            <v>0</v>
          </cell>
          <cell r="C1322">
            <v>0</v>
          </cell>
          <cell r="D1322">
            <v>0</v>
          </cell>
          <cell r="F1322">
            <v>0</v>
          </cell>
          <cell r="G1322">
            <v>0</v>
          </cell>
          <cell r="H1322">
            <v>0</v>
          </cell>
          <cell r="I1322">
            <v>4788</v>
          </cell>
          <cell r="J1322">
            <v>143</v>
          </cell>
        </row>
        <row r="1323">
          <cell r="A1323">
            <v>0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9310</v>
          </cell>
          <cell r="I1323">
            <v>0</v>
          </cell>
        </row>
        <row r="1324">
          <cell r="A1324">
            <v>0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689</v>
          </cell>
          <cell r="J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1666</v>
          </cell>
          <cell r="I1325">
            <v>0</v>
          </cell>
        </row>
        <row r="1327">
          <cell r="D1327">
            <v>0</v>
          </cell>
        </row>
        <row r="1329">
          <cell r="D1329">
            <v>0</v>
          </cell>
        </row>
        <row r="1330">
          <cell r="A1330">
            <v>0</v>
          </cell>
          <cell r="B1330">
            <v>0</v>
          </cell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>
            <v>13337</v>
          </cell>
          <cell r="I1330">
            <v>0</v>
          </cell>
        </row>
        <row r="1331">
          <cell r="A1331">
            <v>0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13976</v>
          </cell>
          <cell r="I1331">
            <v>0</v>
          </cell>
        </row>
        <row r="1332">
          <cell r="A1332">
            <v>0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15428</v>
          </cell>
          <cell r="J1332">
            <v>0</v>
          </cell>
        </row>
        <row r="1333">
          <cell r="A1333">
            <v>0</v>
          </cell>
          <cell r="B1333">
            <v>0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>
            <v>189</v>
          </cell>
          <cell r="I1333">
            <v>0</v>
          </cell>
          <cell r="J1333">
            <v>0</v>
          </cell>
        </row>
        <row r="1335">
          <cell r="D1335">
            <v>0</v>
          </cell>
        </row>
        <row r="1337">
          <cell r="D1337">
            <v>0</v>
          </cell>
        </row>
        <row r="1338">
          <cell r="A1338">
            <v>0</v>
          </cell>
          <cell r="B1338">
            <v>0</v>
          </cell>
          <cell r="C1338">
            <v>0</v>
          </cell>
          <cell r="D1338">
            <v>0</v>
          </cell>
          <cell r="F1338">
            <v>0</v>
          </cell>
          <cell r="G1338">
            <v>0</v>
          </cell>
          <cell r="H1338">
            <v>68</v>
          </cell>
          <cell r="I1338">
            <v>0</v>
          </cell>
          <cell r="J1338">
            <v>0</v>
          </cell>
        </row>
        <row r="1340">
          <cell r="D1340">
            <v>0</v>
          </cell>
        </row>
        <row r="1342">
          <cell r="D1342">
            <v>0</v>
          </cell>
        </row>
        <row r="1343">
          <cell r="A1343">
            <v>0</v>
          </cell>
          <cell r="B1343">
            <v>0</v>
          </cell>
          <cell r="C1343">
            <v>0</v>
          </cell>
          <cell r="D1343">
            <v>0</v>
          </cell>
          <cell r="E1343">
            <v>0</v>
          </cell>
          <cell r="F1343">
            <v>0</v>
          </cell>
          <cell r="G1343">
            <v>0</v>
          </cell>
        </row>
        <row r="1344">
          <cell r="A1344">
            <v>0</v>
          </cell>
          <cell r="B1344">
            <v>0</v>
          </cell>
          <cell r="C1344">
            <v>0</v>
          </cell>
          <cell r="D1344">
            <v>0</v>
          </cell>
          <cell r="E1344">
            <v>0</v>
          </cell>
          <cell r="F1344">
            <v>0</v>
          </cell>
          <cell r="G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</row>
        <row r="1347">
          <cell r="A1347">
            <v>0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</row>
        <row r="1348">
          <cell r="A1348">
            <v>0</v>
          </cell>
          <cell r="B1348">
            <v>0</v>
          </cell>
          <cell r="C1348">
            <v>0</v>
          </cell>
          <cell r="D1348">
            <v>0</v>
          </cell>
          <cell r="E1348">
            <v>0</v>
          </cell>
          <cell r="F1348">
            <v>0</v>
          </cell>
          <cell r="G1348">
            <v>0</v>
          </cell>
        </row>
        <row r="1349">
          <cell r="A1349">
            <v>0</v>
          </cell>
          <cell r="B1349">
            <v>0</v>
          </cell>
          <cell r="C1349">
            <v>0</v>
          </cell>
          <cell r="D1349">
            <v>0</v>
          </cell>
          <cell r="E1349">
            <v>0</v>
          </cell>
          <cell r="F1349">
            <v>0</v>
          </cell>
          <cell r="G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  <cell r="D1350">
            <v>0</v>
          </cell>
          <cell r="E1350">
            <v>0</v>
          </cell>
          <cell r="F1350">
            <v>0</v>
          </cell>
          <cell r="G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</row>
        <row r="1353">
          <cell r="D1353">
            <v>0</v>
          </cell>
        </row>
        <row r="1355">
          <cell r="D1355">
            <v>0</v>
          </cell>
        </row>
        <row r="1357">
          <cell r="D1357">
            <v>0</v>
          </cell>
        </row>
        <row r="1359">
          <cell r="D1359">
            <v>0</v>
          </cell>
        </row>
        <row r="1360">
          <cell r="A1360">
            <v>0</v>
          </cell>
          <cell r="B1360">
            <v>0</v>
          </cell>
          <cell r="C1360">
            <v>0</v>
          </cell>
          <cell r="D1360">
            <v>0</v>
          </cell>
          <cell r="E1360">
            <v>0</v>
          </cell>
          <cell r="F1360">
            <v>0</v>
          </cell>
          <cell r="G1360">
            <v>0</v>
          </cell>
          <cell r="H1360">
            <v>3794</v>
          </cell>
          <cell r="I1360">
            <v>33373</v>
          </cell>
          <cell r="J1360">
            <v>0</v>
          </cell>
        </row>
        <row r="1361">
          <cell r="A1361">
            <v>0</v>
          </cell>
          <cell r="B1361">
            <v>0</v>
          </cell>
          <cell r="C1361">
            <v>0</v>
          </cell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H1361">
            <v>2410</v>
          </cell>
          <cell r="I1361">
            <v>19112</v>
          </cell>
          <cell r="J1361">
            <v>0</v>
          </cell>
        </row>
        <row r="1362">
          <cell r="A1362">
            <v>0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H1362">
            <v>3187</v>
          </cell>
          <cell r="I1362">
            <v>4177</v>
          </cell>
          <cell r="J1362">
            <v>0</v>
          </cell>
        </row>
        <row r="1363">
          <cell r="A1363">
            <v>0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  <cell r="F1363">
            <v>0</v>
          </cell>
          <cell r="G1363">
            <v>0</v>
          </cell>
          <cell r="H1363">
            <v>620</v>
          </cell>
          <cell r="I1363">
            <v>3257</v>
          </cell>
          <cell r="J1363">
            <v>0</v>
          </cell>
        </row>
        <row r="1364">
          <cell r="A1364">
            <v>0</v>
          </cell>
          <cell r="B1364">
            <v>0</v>
          </cell>
          <cell r="C1364">
            <v>0</v>
          </cell>
          <cell r="D1364">
            <v>0</v>
          </cell>
          <cell r="E1364">
            <v>0</v>
          </cell>
          <cell r="F1364">
            <v>0</v>
          </cell>
          <cell r="G1364">
            <v>0</v>
          </cell>
          <cell r="H1364">
            <v>529</v>
          </cell>
          <cell r="I1364">
            <v>2102</v>
          </cell>
        </row>
        <row r="1365">
          <cell r="A1365">
            <v>0</v>
          </cell>
          <cell r="B1365">
            <v>0</v>
          </cell>
          <cell r="C1365">
            <v>0</v>
          </cell>
          <cell r="D1365">
            <v>0</v>
          </cell>
          <cell r="E1365">
            <v>0</v>
          </cell>
          <cell r="F1365">
            <v>0</v>
          </cell>
          <cell r="G1365">
            <v>0</v>
          </cell>
          <cell r="H1365">
            <v>176</v>
          </cell>
          <cell r="I1365">
            <v>0</v>
          </cell>
          <cell r="J1365">
            <v>0</v>
          </cell>
        </row>
        <row r="1366">
          <cell r="A1366">
            <v>0</v>
          </cell>
          <cell r="B1366">
            <v>0</v>
          </cell>
          <cell r="C1366">
            <v>0</v>
          </cell>
          <cell r="D1366">
            <v>0</v>
          </cell>
          <cell r="F1366">
            <v>0</v>
          </cell>
          <cell r="G1366">
            <v>0</v>
          </cell>
          <cell r="H1366">
            <v>97</v>
          </cell>
          <cell r="I1366">
            <v>63</v>
          </cell>
          <cell r="J1366">
            <v>0</v>
          </cell>
        </row>
        <row r="1367">
          <cell r="A1367">
            <v>0</v>
          </cell>
          <cell r="B1367">
            <v>0</v>
          </cell>
          <cell r="C1367">
            <v>0</v>
          </cell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H1367">
            <v>0</v>
          </cell>
          <cell r="I1367">
            <v>4850</v>
          </cell>
        </row>
        <row r="1369">
          <cell r="D1369">
            <v>0</v>
          </cell>
        </row>
        <row r="1371">
          <cell r="D1371">
            <v>0</v>
          </cell>
        </row>
        <row r="1372">
          <cell r="A1372">
            <v>0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H1372">
            <v>98</v>
          </cell>
          <cell r="I1372">
            <v>315</v>
          </cell>
          <cell r="J1372">
            <v>225</v>
          </cell>
        </row>
        <row r="1373">
          <cell r="A1373">
            <v>0</v>
          </cell>
          <cell r="B1373">
            <v>0</v>
          </cell>
          <cell r="C1373">
            <v>0</v>
          </cell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H1373">
            <v>59</v>
          </cell>
          <cell r="I1373">
            <v>160</v>
          </cell>
          <cell r="J1373">
            <v>135</v>
          </cell>
        </row>
        <row r="1374">
          <cell r="A1374">
            <v>0</v>
          </cell>
          <cell r="B1374">
            <v>0</v>
          </cell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H1374">
            <v>980</v>
          </cell>
          <cell r="I1374">
            <v>1080</v>
          </cell>
          <cell r="J1374">
            <v>1260</v>
          </cell>
        </row>
        <row r="1375">
          <cell r="A1375">
            <v>0</v>
          </cell>
          <cell r="B1375">
            <v>0</v>
          </cell>
          <cell r="C1375">
            <v>0</v>
          </cell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H1375">
            <v>99</v>
          </cell>
          <cell r="I1375">
            <v>360</v>
          </cell>
          <cell r="J1375">
            <v>0</v>
          </cell>
        </row>
        <row r="1377">
          <cell r="D1377">
            <v>0</v>
          </cell>
        </row>
        <row r="1379">
          <cell r="D1379">
            <v>0</v>
          </cell>
        </row>
        <row r="1380">
          <cell r="A1380">
            <v>0</v>
          </cell>
          <cell r="B1380">
            <v>0</v>
          </cell>
          <cell r="C1380">
            <v>0</v>
          </cell>
          <cell r="D1380">
            <v>0</v>
          </cell>
          <cell r="E1380">
            <v>0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  <cell r="D1382">
            <v>0</v>
          </cell>
          <cell r="E1382">
            <v>0</v>
          </cell>
          <cell r="F1382">
            <v>0</v>
          </cell>
          <cell r="G1382">
            <v>0</v>
          </cell>
          <cell r="H1382">
            <v>264</v>
          </cell>
          <cell r="I1382">
            <v>6232</v>
          </cell>
          <cell r="J1382">
            <v>2235</v>
          </cell>
        </row>
        <row r="1383">
          <cell r="A1383">
            <v>0</v>
          </cell>
          <cell r="B1383">
            <v>0</v>
          </cell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H1383">
            <v>268</v>
          </cell>
          <cell r="I1383">
            <v>5303</v>
          </cell>
          <cell r="J1383">
            <v>2251</v>
          </cell>
        </row>
        <row r="1384">
          <cell r="A1384">
            <v>0</v>
          </cell>
          <cell r="B1384">
            <v>0</v>
          </cell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  <cell r="I1384">
            <v>0</v>
          </cell>
        </row>
        <row r="1385">
          <cell r="A1385">
            <v>0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I1385">
            <v>0</v>
          </cell>
        </row>
        <row r="1386">
          <cell r="A1386">
            <v>0</v>
          </cell>
          <cell r="B1386">
            <v>0</v>
          </cell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I1386">
            <v>0</v>
          </cell>
        </row>
        <row r="1387">
          <cell r="A1387">
            <v>0</v>
          </cell>
          <cell r="B1387">
            <v>0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H1387">
            <v>3268</v>
          </cell>
          <cell r="I1387">
            <v>248820</v>
          </cell>
          <cell r="J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H1388">
            <v>4520</v>
          </cell>
          <cell r="I1388">
            <v>13027</v>
          </cell>
          <cell r="J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H1389">
            <v>3835</v>
          </cell>
          <cell r="I1389">
            <v>11065</v>
          </cell>
          <cell r="J1389">
            <v>0</v>
          </cell>
        </row>
        <row r="1390">
          <cell r="A1390">
            <v>0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8454</v>
          </cell>
          <cell r="I1390">
            <v>27803</v>
          </cell>
          <cell r="J1390">
            <v>0</v>
          </cell>
        </row>
        <row r="1391">
          <cell r="A1391">
            <v>0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58</v>
          </cell>
        </row>
        <row r="1393">
          <cell r="D1393">
            <v>0</v>
          </cell>
        </row>
        <row r="1395">
          <cell r="D1395">
            <v>0</v>
          </cell>
        </row>
        <row r="1396">
          <cell r="A1396">
            <v>0</v>
          </cell>
          <cell r="B1396">
            <v>0</v>
          </cell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37</v>
          </cell>
          <cell r="I1396">
            <v>0</v>
          </cell>
        </row>
        <row r="1397">
          <cell r="A1397">
            <v>0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4624</v>
          </cell>
          <cell r="I1397">
            <v>124774</v>
          </cell>
          <cell r="J1397">
            <v>0</v>
          </cell>
        </row>
        <row r="1398">
          <cell r="A1398">
            <v>0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3503</v>
          </cell>
          <cell r="I1398">
            <v>139966</v>
          </cell>
          <cell r="J1398">
            <v>0</v>
          </cell>
        </row>
        <row r="1399">
          <cell r="A1399">
            <v>0</v>
          </cell>
          <cell r="B1399">
            <v>0</v>
          </cell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16169</v>
          </cell>
          <cell r="J1399">
            <v>0</v>
          </cell>
        </row>
        <row r="1401">
          <cell r="D1401">
            <v>0</v>
          </cell>
        </row>
        <row r="1403">
          <cell r="D1403">
            <v>0</v>
          </cell>
        </row>
        <row r="1404">
          <cell r="A1404">
            <v>0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H1404">
            <v>39200</v>
          </cell>
          <cell r="I1404">
            <v>0</v>
          </cell>
          <cell r="J1404">
            <v>0</v>
          </cell>
        </row>
        <row r="1405">
          <cell r="A1405">
            <v>0</v>
          </cell>
          <cell r="B1405">
            <v>0</v>
          </cell>
          <cell r="C1405">
            <v>0</v>
          </cell>
          <cell r="D1405">
            <v>0</v>
          </cell>
          <cell r="F1405">
            <v>0</v>
          </cell>
          <cell r="G1405">
            <v>0</v>
          </cell>
          <cell r="H1405">
            <v>561</v>
          </cell>
          <cell r="I1405">
            <v>41379</v>
          </cell>
          <cell r="J1405">
            <v>0</v>
          </cell>
        </row>
        <row r="1407">
          <cell r="D1407">
            <v>0</v>
          </cell>
        </row>
        <row r="1409">
          <cell r="D1409">
            <v>0</v>
          </cell>
        </row>
        <row r="1410">
          <cell r="A1410">
            <v>0</v>
          </cell>
          <cell r="B1410">
            <v>0</v>
          </cell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3047</v>
          </cell>
          <cell r="I1410">
            <v>4420</v>
          </cell>
          <cell r="J1410">
            <v>0</v>
          </cell>
        </row>
        <row r="1411">
          <cell r="A1411">
            <v>0</v>
          </cell>
          <cell r="B1411">
            <v>0</v>
          </cell>
          <cell r="C1411">
            <v>0</v>
          </cell>
          <cell r="D1411">
            <v>0</v>
          </cell>
          <cell r="F1411">
            <v>0</v>
          </cell>
          <cell r="G1411">
            <v>0</v>
          </cell>
          <cell r="H1411">
            <v>10476</v>
          </cell>
          <cell r="I1411">
            <v>1581</v>
          </cell>
          <cell r="J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H1412">
            <v>509</v>
          </cell>
          <cell r="I1412">
            <v>2187</v>
          </cell>
          <cell r="J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H1413">
            <v>5390</v>
          </cell>
          <cell r="I1413">
            <v>0</v>
          </cell>
          <cell r="J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H1414">
            <v>2521</v>
          </cell>
          <cell r="I1414">
            <v>0</v>
          </cell>
        </row>
        <row r="1415">
          <cell r="A1415">
            <v>0</v>
          </cell>
          <cell r="B1415">
            <v>0</v>
          </cell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H1415">
            <v>6133</v>
          </cell>
          <cell r="I1415">
            <v>8177</v>
          </cell>
          <cell r="J1415">
            <v>0</v>
          </cell>
        </row>
        <row r="1416">
          <cell r="A1416">
            <v>0</v>
          </cell>
          <cell r="B1416">
            <v>0</v>
          </cell>
          <cell r="C1416">
            <v>0</v>
          </cell>
          <cell r="D1416">
            <v>0</v>
          </cell>
          <cell r="F1416">
            <v>0</v>
          </cell>
          <cell r="G1416">
            <v>0</v>
          </cell>
          <cell r="H1416">
            <v>705</v>
          </cell>
          <cell r="I1416">
            <v>0</v>
          </cell>
          <cell r="J1416">
            <v>0</v>
          </cell>
        </row>
        <row r="1417">
          <cell r="A1417">
            <v>0</v>
          </cell>
          <cell r="B1417">
            <v>0</v>
          </cell>
          <cell r="C1417">
            <v>0</v>
          </cell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2889</v>
          </cell>
          <cell r="I1417">
            <v>503</v>
          </cell>
          <cell r="J1417">
            <v>0</v>
          </cell>
        </row>
        <row r="1418">
          <cell r="A1418">
            <v>0</v>
          </cell>
          <cell r="B1418">
            <v>0</v>
          </cell>
          <cell r="C1418">
            <v>0</v>
          </cell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3238</v>
          </cell>
          <cell r="I1418">
            <v>503</v>
          </cell>
          <cell r="J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30429</v>
          </cell>
          <cell r="I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H1420">
            <v>44100</v>
          </cell>
          <cell r="I1420">
            <v>0</v>
          </cell>
        </row>
        <row r="1422">
          <cell r="D1422">
            <v>0</v>
          </cell>
        </row>
        <row r="1424">
          <cell r="D1424">
            <v>0</v>
          </cell>
        </row>
        <row r="1425">
          <cell r="A1425">
            <v>0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352</v>
          </cell>
          <cell r="I1425">
            <v>5506</v>
          </cell>
          <cell r="J1425">
            <v>0</v>
          </cell>
        </row>
        <row r="1426">
          <cell r="A1426">
            <v>0</v>
          </cell>
          <cell r="B1426">
            <v>0</v>
          </cell>
          <cell r="C1426">
            <v>0</v>
          </cell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735</v>
          </cell>
          <cell r="I1426">
            <v>6346</v>
          </cell>
          <cell r="J1426">
            <v>0</v>
          </cell>
        </row>
        <row r="1427">
          <cell r="A1427">
            <v>0</v>
          </cell>
          <cell r="B1427">
            <v>0</v>
          </cell>
          <cell r="C1427">
            <v>0</v>
          </cell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H1427">
            <v>289</v>
          </cell>
          <cell r="I1427">
            <v>12881</v>
          </cell>
          <cell r="J1427">
            <v>0</v>
          </cell>
        </row>
        <row r="1428">
          <cell r="A1428">
            <v>0</v>
          </cell>
          <cell r="B1428">
            <v>0</v>
          </cell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H1428">
            <v>385</v>
          </cell>
          <cell r="I1428">
            <v>13075</v>
          </cell>
          <cell r="J1428">
            <v>0</v>
          </cell>
        </row>
        <row r="1429">
          <cell r="A1429">
            <v>0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352</v>
          </cell>
          <cell r="I1429">
            <v>5506</v>
          </cell>
          <cell r="J1429">
            <v>0</v>
          </cell>
        </row>
        <row r="1431">
          <cell r="D1431">
            <v>0</v>
          </cell>
        </row>
        <row r="1433">
          <cell r="D1433">
            <v>0</v>
          </cell>
        </row>
        <row r="1434">
          <cell r="A1434">
            <v>0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376</v>
          </cell>
          <cell r="I1434">
            <v>14979</v>
          </cell>
          <cell r="J1434">
            <v>0</v>
          </cell>
        </row>
        <row r="1435">
          <cell r="A1435">
            <v>0</v>
          </cell>
          <cell r="B1435">
            <v>0</v>
          </cell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H1435">
            <v>11330</v>
          </cell>
          <cell r="I1435">
            <v>14972</v>
          </cell>
          <cell r="J1435">
            <v>449</v>
          </cell>
        </row>
        <row r="1437">
          <cell r="D1437">
            <v>0</v>
          </cell>
        </row>
        <row r="1439">
          <cell r="D1439">
            <v>0</v>
          </cell>
        </row>
        <row r="1440">
          <cell r="A1440">
            <v>0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499</v>
          </cell>
          <cell r="I1440">
            <v>3852</v>
          </cell>
          <cell r="J1440">
            <v>0</v>
          </cell>
        </row>
        <row r="1441">
          <cell r="A1441">
            <v>0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671</v>
          </cell>
          <cell r="I1441">
            <v>2984</v>
          </cell>
        </row>
        <row r="1442">
          <cell r="A1442">
            <v>0</v>
          </cell>
          <cell r="B1442">
            <v>0</v>
          </cell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H1442">
            <v>719</v>
          </cell>
          <cell r="I1442">
            <v>2984</v>
          </cell>
          <cell r="J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  <cell r="D1443">
            <v>0</v>
          </cell>
          <cell r="E1443">
            <v>0</v>
          </cell>
          <cell r="F1443">
            <v>0</v>
          </cell>
          <cell r="G1443">
            <v>5.0999999999999996</v>
          </cell>
          <cell r="H1443">
            <v>554</v>
          </cell>
          <cell r="I1443">
            <v>4069</v>
          </cell>
        </row>
        <row r="1444">
          <cell r="A1444">
            <v>0</v>
          </cell>
          <cell r="B1444">
            <v>0</v>
          </cell>
          <cell r="C1444">
            <v>0</v>
          </cell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H1444">
            <v>4667</v>
          </cell>
          <cell r="I1444">
            <v>10528</v>
          </cell>
        </row>
        <row r="1446">
          <cell r="D1446">
            <v>0</v>
          </cell>
        </row>
        <row r="1448">
          <cell r="D1448">
            <v>0</v>
          </cell>
        </row>
        <row r="1449">
          <cell r="A1449">
            <v>0</v>
          </cell>
          <cell r="B1449">
            <v>0</v>
          </cell>
          <cell r="C1449">
            <v>0</v>
          </cell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7056</v>
          </cell>
          <cell r="I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7186</v>
          </cell>
          <cell r="I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97</v>
          </cell>
          <cell r="I1451">
            <v>18483</v>
          </cell>
          <cell r="J1451">
            <v>554</v>
          </cell>
        </row>
        <row r="1452">
          <cell r="A1452">
            <v>0</v>
          </cell>
          <cell r="B1452">
            <v>0</v>
          </cell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>
            <v>84</v>
          </cell>
          <cell r="I1452">
            <v>14612</v>
          </cell>
          <cell r="J1452">
            <v>438</v>
          </cell>
        </row>
        <row r="1454">
          <cell r="D1454">
            <v>0</v>
          </cell>
        </row>
        <row r="1456">
          <cell r="D1456">
            <v>0</v>
          </cell>
        </row>
        <row r="1457">
          <cell r="A1457">
            <v>0</v>
          </cell>
          <cell r="B1457">
            <v>0</v>
          </cell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H1457">
            <v>41542</v>
          </cell>
          <cell r="I1457">
            <v>0</v>
          </cell>
        </row>
        <row r="1458">
          <cell r="A1458">
            <v>0</v>
          </cell>
          <cell r="B1458">
            <v>0</v>
          </cell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H1458">
            <v>28021</v>
          </cell>
          <cell r="I1458">
            <v>0</v>
          </cell>
        </row>
        <row r="1459">
          <cell r="A1459">
            <v>0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H1459">
            <v>246483</v>
          </cell>
          <cell r="I1459">
            <v>0</v>
          </cell>
        </row>
        <row r="1460">
          <cell r="A1460">
            <v>0</v>
          </cell>
          <cell r="B1460">
            <v>0</v>
          </cell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421452</v>
          </cell>
          <cell r="I1460">
            <v>0</v>
          </cell>
        </row>
        <row r="1461">
          <cell r="A1461">
            <v>0</v>
          </cell>
          <cell r="B1461">
            <v>0</v>
          </cell>
          <cell r="C1461">
            <v>0</v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89623</v>
          </cell>
          <cell r="I1461">
            <v>0</v>
          </cell>
        </row>
        <row r="1462">
          <cell r="A1462">
            <v>0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120393</v>
          </cell>
          <cell r="I1462">
            <v>0</v>
          </cell>
          <cell r="J1462">
            <v>0</v>
          </cell>
        </row>
        <row r="1463">
          <cell r="A1463">
            <v>0</v>
          </cell>
          <cell r="B1463">
            <v>0</v>
          </cell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17640</v>
          </cell>
          <cell r="I1463">
            <v>0</v>
          </cell>
        </row>
        <row r="1464">
          <cell r="A1464">
            <v>0</v>
          </cell>
          <cell r="B1464">
            <v>0</v>
          </cell>
          <cell r="C1464">
            <v>0</v>
          </cell>
          <cell r="D1464">
            <v>0</v>
          </cell>
          <cell r="F1464">
            <v>0</v>
          </cell>
          <cell r="G1464">
            <v>0</v>
          </cell>
          <cell r="H1464">
            <v>14014</v>
          </cell>
          <cell r="I1464">
            <v>0</v>
          </cell>
        </row>
        <row r="1465">
          <cell r="A1465">
            <v>0</v>
          </cell>
          <cell r="B1465">
            <v>0</v>
          </cell>
          <cell r="C1465">
            <v>0</v>
          </cell>
          <cell r="D1465">
            <v>0</v>
          </cell>
          <cell r="F1465">
            <v>0</v>
          </cell>
          <cell r="G1465">
            <v>0</v>
          </cell>
          <cell r="H1465">
            <v>14700</v>
          </cell>
          <cell r="I1465">
            <v>0</v>
          </cell>
        </row>
        <row r="1466">
          <cell r="A1466">
            <v>0</v>
          </cell>
          <cell r="B1466">
            <v>0</v>
          </cell>
          <cell r="C1466">
            <v>0</v>
          </cell>
          <cell r="D1466">
            <v>0</v>
          </cell>
          <cell r="F1466">
            <v>0</v>
          </cell>
          <cell r="G1466">
            <v>0</v>
          </cell>
          <cell r="H1466">
            <v>45080</v>
          </cell>
          <cell r="I1466">
            <v>0</v>
          </cell>
        </row>
        <row r="1467">
          <cell r="A1467">
            <v>0</v>
          </cell>
          <cell r="B1467">
            <v>0</v>
          </cell>
          <cell r="C1467">
            <v>0</v>
          </cell>
          <cell r="D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7345</v>
          </cell>
          <cell r="J1467">
            <v>219</v>
          </cell>
        </row>
        <row r="1468">
          <cell r="A1468">
            <v>0</v>
          </cell>
          <cell r="B1468">
            <v>0</v>
          </cell>
          <cell r="C1468">
            <v>0</v>
          </cell>
          <cell r="D1468">
            <v>0</v>
          </cell>
          <cell r="F1468">
            <v>0</v>
          </cell>
          <cell r="G1468">
            <v>0</v>
          </cell>
          <cell r="H1468">
            <v>24500</v>
          </cell>
          <cell r="I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  <cell r="D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4788</v>
          </cell>
          <cell r="J1469">
            <v>143</v>
          </cell>
        </row>
        <row r="1470">
          <cell r="A1470">
            <v>0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9310</v>
          </cell>
          <cell r="I1470">
            <v>0</v>
          </cell>
        </row>
        <row r="1471">
          <cell r="A1471">
            <v>0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689</v>
          </cell>
          <cell r="J1471">
            <v>0</v>
          </cell>
        </row>
        <row r="1472">
          <cell r="A1472">
            <v>0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1666</v>
          </cell>
          <cell r="I1472">
            <v>0</v>
          </cell>
        </row>
        <row r="1474">
          <cell r="D1474">
            <v>0</v>
          </cell>
        </row>
        <row r="1476">
          <cell r="D1476">
            <v>0</v>
          </cell>
        </row>
        <row r="1477">
          <cell r="A1477">
            <v>0</v>
          </cell>
          <cell r="B1477">
            <v>0</v>
          </cell>
          <cell r="C1477">
            <v>0</v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13337</v>
          </cell>
          <cell r="I1477">
            <v>0</v>
          </cell>
        </row>
        <row r="1478">
          <cell r="A1478">
            <v>0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13976</v>
          </cell>
          <cell r="I1478">
            <v>0</v>
          </cell>
        </row>
        <row r="1479">
          <cell r="A1479">
            <v>0</v>
          </cell>
          <cell r="B1479">
            <v>0</v>
          </cell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H1479">
            <v>3716</v>
          </cell>
          <cell r="I1479">
            <v>0</v>
          </cell>
        </row>
        <row r="1480">
          <cell r="A1480">
            <v>0</v>
          </cell>
          <cell r="B1480">
            <v>0</v>
          </cell>
          <cell r="C1480">
            <v>0</v>
          </cell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  <cell r="I1480">
            <v>10681</v>
          </cell>
          <cell r="J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I1481">
            <v>15428</v>
          </cell>
          <cell r="J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189</v>
          </cell>
          <cell r="I1482">
            <v>0</v>
          </cell>
          <cell r="J1482">
            <v>0</v>
          </cell>
        </row>
        <row r="1484">
          <cell r="D1484">
            <v>0</v>
          </cell>
        </row>
        <row r="1486">
          <cell r="D1486">
            <v>0</v>
          </cell>
        </row>
        <row r="1487">
          <cell r="A1487">
            <v>0</v>
          </cell>
          <cell r="B1487">
            <v>0</v>
          </cell>
          <cell r="C1487">
            <v>0</v>
          </cell>
          <cell r="D1487">
            <v>0</v>
          </cell>
          <cell r="F1487">
            <v>0</v>
          </cell>
          <cell r="G1487">
            <v>0</v>
          </cell>
          <cell r="H1487">
            <v>68</v>
          </cell>
          <cell r="I1487">
            <v>0</v>
          </cell>
          <cell r="J1487">
            <v>0</v>
          </cell>
        </row>
        <row r="1489">
          <cell r="D1489">
            <v>0</v>
          </cell>
        </row>
        <row r="1491">
          <cell r="D1491">
            <v>0</v>
          </cell>
        </row>
        <row r="1492">
          <cell r="A1492">
            <v>0</v>
          </cell>
          <cell r="B1492">
            <v>0</v>
          </cell>
          <cell r="C1492">
            <v>0</v>
          </cell>
          <cell r="D1492">
            <v>0</v>
          </cell>
          <cell r="E1492">
            <v>0</v>
          </cell>
          <cell r="F1492">
            <v>0</v>
          </cell>
          <cell r="G1492">
            <v>0</v>
          </cell>
        </row>
        <row r="1493">
          <cell r="A1493">
            <v>0</v>
          </cell>
          <cell r="B1493">
            <v>0</v>
          </cell>
          <cell r="C1493">
            <v>0</v>
          </cell>
          <cell r="D1493">
            <v>0</v>
          </cell>
          <cell r="E1493">
            <v>0</v>
          </cell>
          <cell r="F1493">
            <v>0</v>
          </cell>
          <cell r="G1493">
            <v>0</v>
          </cell>
        </row>
        <row r="1494">
          <cell r="A1494">
            <v>0</v>
          </cell>
          <cell r="B1494">
            <v>0</v>
          </cell>
          <cell r="C1494">
            <v>0</v>
          </cell>
          <cell r="D1494">
            <v>0</v>
          </cell>
          <cell r="E1494">
            <v>0</v>
          </cell>
          <cell r="F1494">
            <v>0</v>
          </cell>
          <cell r="G1494">
            <v>0</v>
          </cell>
        </row>
        <row r="1495">
          <cell r="A1495">
            <v>0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</row>
        <row r="1496">
          <cell r="A1496">
            <v>0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</row>
        <row r="1497">
          <cell r="A1497">
            <v>0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  <cell r="F1497">
            <v>0</v>
          </cell>
          <cell r="G1497">
            <v>0</v>
          </cell>
        </row>
        <row r="1498">
          <cell r="A1498">
            <v>0</v>
          </cell>
          <cell r="B1498">
            <v>0</v>
          </cell>
          <cell r="C1498">
            <v>0</v>
          </cell>
          <cell r="D1498">
            <v>0</v>
          </cell>
          <cell r="E1498">
            <v>0</v>
          </cell>
          <cell r="F1498">
            <v>0</v>
          </cell>
          <cell r="G1498">
            <v>0</v>
          </cell>
        </row>
        <row r="1499">
          <cell r="A1499">
            <v>0</v>
          </cell>
          <cell r="B1499">
            <v>0</v>
          </cell>
          <cell r="C1499">
            <v>0</v>
          </cell>
          <cell r="D1499">
            <v>0</v>
          </cell>
          <cell r="E1499">
            <v>0</v>
          </cell>
          <cell r="F1499">
            <v>0</v>
          </cell>
          <cell r="G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  <cell r="D1500">
            <v>0</v>
          </cell>
          <cell r="E1500">
            <v>0</v>
          </cell>
          <cell r="F1500">
            <v>0</v>
          </cell>
          <cell r="G1500">
            <v>0</v>
          </cell>
        </row>
        <row r="1502">
          <cell r="D1502">
            <v>0</v>
          </cell>
        </row>
        <row r="1504">
          <cell r="D1504">
            <v>0</v>
          </cell>
        </row>
        <row r="1506">
          <cell r="D1506">
            <v>0</v>
          </cell>
        </row>
        <row r="1508">
          <cell r="D1508">
            <v>0</v>
          </cell>
        </row>
        <row r="1509">
          <cell r="A1509">
            <v>0</v>
          </cell>
          <cell r="B1509">
            <v>0</v>
          </cell>
          <cell r="C1509">
            <v>0</v>
          </cell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H1509">
            <v>3794</v>
          </cell>
          <cell r="I1509">
            <v>33373</v>
          </cell>
          <cell r="J1509">
            <v>0</v>
          </cell>
        </row>
        <row r="1510">
          <cell r="A1510">
            <v>0</v>
          </cell>
          <cell r="B1510">
            <v>0</v>
          </cell>
          <cell r="C1510">
            <v>0</v>
          </cell>
          <cell r="D1510">
            <v>0</v>
          </cell>
          <cell r="E1510">
            <v>0</v>
          </cell>
          <cell r="F1510">
            <v>0</v>
          </cell>
          <cell r="G1510">
            <v>0</v>
          </cell>
          <cell r="H1510">
            <v>2410</v>
          </cell>
          <cell r="I1510">
            <v>19112</v>
          </cell>
          <cell r="J1510">
            <v>0</v>
          </cell>
        </row>
        <row r="1511">
          <cell r="A1511">
            <v>0</v>
          </cell>
          <cell r="B1511">
            <v>0</v>
          </cell>
          <cell r="C1511">
            <v>0</v>
          </cell>
          <cell r="D1511">
            <v>0</v>
          </cell>
          <cell r="E1511">
            <v>0</v>
          </cell>
          <cell r="F1511">
            <v>0</v>
          </cell>
          <cell r="G1511">
            <v>0</v>
          </cell>
          <cell r="H1511">
            <v>620</v>
          </cell>
          <cell r="I1511">
            <v>3257</v>
          </cell>
          <cell r="J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  <cell r="D1512">
            <v>0</v>
          </cell>
          <cell r="E1512">
            <v>0</v>
          </cell>
          <cell r="F1512">
            <v>0</v>
          </cell>
          <cell r="G1512">
            <v>0</v>
          </cell>
          <cell r="H1512">
            <v>529</v>
          </cell>
          <cell r="I1512">
            <v>2102</v>
          </cell>
        </row>
        <row r="1513">
          <cell r="A1513">
            <v>0</v>
          </cell>
          <cell r="B1513">
            <v>0</v>
          </cell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H1513">
            <v>176</v>
          </cell>
          <cell r="I1513">
            <v>0</v>
          </cell>
          <cell r="J1513">
            <v>0</v>
          </cell>
        </row>
        <row r="1514">
          <cell r="A1514">
            <v>0</v>
          </cell>
          <cell r="B1514">
            <v>0</v>
          </cell>
          <cell r="C1514">
            <v>0</v>
          </cell>
          <cell r="D1514">
            <v>0</v>
          </cell>
          <cell r="F1514">
            <v>0</v>
          </cell>
          <cell r="G1514">
            <v>0</v>
          </cell>
          <cell r="H1514">
            <v>97</v>
          </cell>
          <cell r="I1514">
            <v>63</v>
          </cell>
          <cell r="J1514">
            <v>0</v>
          </cell>
        </row>
        <row r="1515">
          <cell r="A1515">
            <v>0</v>
          </cell>
          <cell r="B1515">
            <v>0</v>
          </cell>
          <cell r="C1515">
            <v>0</v>
          </cell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H1515">
            <v>0</v>
          </cell>
          <cell r="I1515">
            <v>4850</v>
          </cell>
        </row>
        <row r="1517">
          <cell r="D1517">
            <v>0</v>
          </cell>
        </row>
        <row r="1519">
          <cell r="D1519">
            <v>0</v>
          </cell>
        </row>
        <row r="1520">
          <cell r="A1520">
            <v>0</v>
          </cell>
          <cell r="B1520">
            <v>0</v>
          </cell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98</v>
          </cell>
          <cell r="I1520">
            <v>315</v>
          </cell>
          <cell r="J1520">
            <v>225</v>
          </cell>
        </row>
        <row r="1521">
          <cell r="A1521">
            <v>0</v>
          </cell>
          <cell r="B1521">
            <v>0</v>
          </cell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H1521">
            <v>59</v>
          </cell>
          <cell r="I1521">
            <v>160</v>
          </cell>
          <cell r="J1521">
            <v>135</v>
          </cell>
        </row>
        <row r="1522">
          <cell r="A1522">
            <v>0</v>
          </cell>
          <cell r="B1522">
            <v>0</v>
          </cell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H1522">
            <v>980</v>
          </cell>
          <cell r="I1522">
            <v>1080</v>
          </cell>
          <cell r="J1522">
            <v>1260</v>
          </cell>
        </row>
        <row r="1523">
          <cell r="A1523">
            <v>0</v>
          </cell>
          <cell r="B1523">
            <v>0</v>
          </cell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H1523">
            <v>99</v>
          </cell>
          <cell r="I1523">
            <v>360</v>
          </cell>
          <cell r="J1523">
            <v>0</v>
          </cell>
        </row>
        <row r="1525">
          <cell r="D1525">
            <v>0</v>
          </cell>
        </row>
        <row r="1527">
          <cell r="D1527">
            <v>0</v>
          </cell>
        </row>
        <row r="1528">
          <cell r="A1528">
            <v>0</v>
          </cell>
          <cell r="B1528">
            <v>0</v>
          </cell>
          <cell r="C1528">
            <v>0</v>
          </cell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</row>
        <row r="1529">
          <cell r="A1529">
            <v>0</v>
          </cell>
          <cell r="B1529">
            <v>0</v>
          </cell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</row>
        <row r="1530">
          <cell r="A1530">
            <v>0</v>
          </cell>
          <cell r="B1530">
            <v>0</v>
          </cell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264</v>
          </cell>
          <cell r="I1531">
            <v>6232</v>
          </cell>
          <cell r="J1531">
            <v>2235</v>
          </cell>
        </row>
        <row r="1532">
          <cell r="A1532">
            <v>0</v>
          </cell>
          <cell r="B1532">
            <v>0</v>
          </cell>
          <cell r="C1532">
            <v>0</v>
          </cell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H1532">
            <v>268</v>
          </cell>
          <cell r="I1532">
            <v>5303</v>
          </cell>
          <cell r="J1532">
            <v>2251</v>
          </cell>
        </row>
        <row r="1533">
          <cell r="A1533">
            <v>0</v>
          </cell>
          <cell r="B1533">
            <v>0</v>
          </cell>
          <cell r="C1533">
            <v>0</v>
          </cell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4520</v>
          </cell>
          <cell r="I1533">
            <v>13027</v>
          </cell>
          <cell r="J1533">
            <v>0</v>
          </cell>
        </row>
        <row r="1534">
          <cell r="A1534">
            <v>0</v>
          </cell>
          <cell r="B1534">
            <v>0</v>
          </cell>
          <cell r="C1534">
            <v>0</v>
          </cell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3835</v>
          </cell>
          <cell r="I1534">
            <v>11065</v>
          </cell>
          <cell r="J1534">
            <v>0</v>
          </cell>
        </row>
        <row r="1535">
          <cell r="A1535">
            <v>0</v>
          </cell>
          <cell r="B1535">
            <v>0</v>
          </cell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13</v>
          </cell>
        </row>
        <row r="1536">
          <cell r="A1536">
            <v>0</v>
          </cell>
          <cell r="B1536">
            <v>0</v>
          </cell>
          <cell r="C1536">
            <v>0</v>
          </cell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</row>
        <row r="1539">
          <cell r="A1539">
            <v>0</v>
          </cell>
          <cell r="B1539">
            <v>0</v>
          </cell>
          <cell r="C1539">
            <v>0</v>
          </cell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</row>
        <row r="1540">
          <cell r="A1540">
            <v>0</v>
          </cell>
          <cell r="B1540">
            <v>0</v>
          </cell>
          <cell r="C1540">
            <v>0</v>
          </cell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3268</v>
          </cell>
          <cell r="I1540">
            <v>248820</v>
          </cell>
          <cell r="J1540">
            <v>0</v>
          </cell>
        </row>
        <row r="1541">
          <cell r="A1541">
            <v>0</v>
          </cell>
          <cell r="B1541">
            <v>0</v>
          </cell>
          <cell r="C1541">
            <v>0</v>
          </cell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773</v>
          </cell>
          <cell r="I1541">
            <v>815</v>
          </cell>
          <cell r="J1541">
            <v>0</v>
          </cell>
        </row>
        <row r="1543">
          <cell r="D1543">
            <v>0</v>
          </cell>
        </row>
        <row r="1545">
          <cell r="D1545">
            <v>0</v>
          </cell>
        </row>
        <row r="1546">
          <cell r="A1546">
            <v>0</v>
          </cell>
          <cell r="B1546">
            <v>0</v>
          </cell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H1546">
            <v>37</v>
          </cell>
          <cell r="I1546">
            <v>0</v>
          </cell>
        </row>
        <row r="1547">
          <cell r="A1547">
            <v>0</v>
          </cell>
          <cell r="B1547">
            <v>0</v>
          </cell>
          <cell r="C1547">
            <v>0</v>
          </cell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H1547">
            <v>4624</v>
          </cell>
          <cell r="I1547">
            <v>124774</v>
          </cell>
          <cell r="J1547">
            <v>0</v>
          </cell>
        </row>
        <row r="1548">
          <cell r="A1548">
            <v>0</v>
          </cell>
          <cell r="B1548">
            <v>0</v>
          </cell>
          <cell r="C1548">
            <v>0</v>
          </cell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3503</v>
          </cell>
          <cell r="I1548">
            <v>139966</v>
          </cell>
          <cell r="J1548">
            <v>0</v>
          </cell>
        </row>
        <row r="1549">
          <cell r="A1549">
            <v>0</v>
          </cell>
          <cell r="B1549">
            <v>0</v>
          </cell>
          <cell r="C1549">
            <v>0</v>
          </cell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3503</v>
          </cell>
          <cell r="I1549">
            <v>151925</v>
          </cell>
          <cell r="J1549">
            <v>0</v>
          </cell>
        </row>
        <row r="1550">
          <cell r="A1550">
            <v>0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2558</v>
          </cell>
          <cell r="I1550">
            <v>1674</v>
          </cell>
          <cell r="J1550">
            <v>0</v>
          </cell>
        </row>
        <row r="1552">
          <cell r="D1552">
            <v>0</v>
          </cell>
        </row>
        <row r="1554">
          <cell r="D1554">
            <v>0</v>
          </cell>
        </row>
        <row r="1555">
          <cell r="A1555">
            <v>0</v>
          </cell>
          <cell r="B1555">
            <v>0</v>
          </cell>
          <cell r="C1555">
            <v>0</v>
          </cell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H1555">
            <v>3047</v>
          </cell>
          <cell r="I1555">
            <v>4420</v>
          </cell>
          <cell r="J1555">
            <v>0</v>
          </cell>
        </row>
        <row r="1556">
          <cell r="A1556">
            <v>0</v>
          </cell>
          <cell r="B1556">
            <v>0</v>
          </cell>
          <cell r="C1556">
            <v>0</v>
          </cell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H1556">
            <v>5390</v>
          </cell>
          <cell r="I1556">
            <v>0</v>
          </cell>
          <cell r="J1556">
            <v>0</v>
          </cell>
        </row>
        <row r="1557">
          <cell r="A1557">
            <v>0</v>
          </cell>
          <cell r="B1557">
            <v>0</v>
          </cell>
          <cell r="C1557">
            <v>0</v>
          </cell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2521</v>
          </cell>
          <cell r="I1557">
            <v>0</v>
          </cell>
          <cell r="J1557">
            <v>0</v>
          </cell>
        </row>
        <row r="1558">
          <cell r="A1558">
            <v>0</v>
          </cell>
          <cell r="B1558">
            <v>0</v>
          </cell>
          <cell r="C1558">
            <v>0</v>
          </cell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H1558">
            <v>6133</v>
          </cell>
          <cell r="I1558">
            <v>8177</v>
          </cell>
          <cell r="J1558">
            <v>0</v>
          </cell>
        </row>
        <row r="1559">
          <cell r="A1559">
            <v>0</v>
          </cell>
          <cell r="B1559">
            <v>0</v>
          </cell>
          <cell r="C1559">
            <v>0</v>
          </cell>
          <cell r="D1559">
            <v>0</v>
          </cell>
          <cell r="F1559">
            <v>0</v>
          </cell>
          <cell r="G1559">
            <v>0</v>
          </cell>
          <cell r="H1559">
            <v>705</v>
          </cell>
          <cell r="I1559">
            <v>0</v>
          </cell>
          <cell r="J1559">
            <v>0</v>
          </cell>
        </row>
        <row r="1560">
          <cell r="A1560">
            <v>0</v>
          </cell>
          <cell r="B1560">
            <v>0</v>
          </cell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2889</v>
          </cell>
          <cell r="I1560">
            <v>503</v>
          </cell>
          <cell r="J1560">
            <v>0</v>
          </cell>
        </row>
        <row r="1561">
          <cell r="A1561">
            <v>0</v>
          </cell>
          <cell r="B1561">
            <v>0</v>
          </cell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H1561">
            <v>3238</v>
          </cell>
          <cell r="I1561">
            <v>503</v>
          </cell>
          <cell r="J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H1562">
            <v>44100</v>
          </cell>
          <cell r="I1562">
            <v>0</v>
          </cell>
        </row>
        <row r="1564">
          <cell r="D1564">
            <v>0</v>
          </cell>
        </row>
        <row r="1566">
          <cell r="D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H1567">
            <v>352</v>
          </cell>
          <cell r="I1567">
            <v>5506</v>
          </cell>
          <cell r="J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H1568">
            <v>289</v>
          </cell>
          <cell r="I1568">
            <v>12881</v>
          </cell>
          <cell r="J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385</v>
          </cell>
          <cell r="I1569">
            <v>13075</v>
          </cell>
          <cell r="J1569">
            <v>0</v>
          </cell>
        </row>
        <row r="1570">
          <cell r="A1570">
            <v>0</v>
          </cell>
          <cell r="B1570">
            <v>0</v>
          </cell>
          <cell r="C1570">
            <v>0</v>
          </cell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  <cell r="I1570">
            <v>3113</v>
          </cell>
          <cell r="J1570">
            <v>0</v>
          </cell>
        </row>
        <row r="1571">
          <cell r="A1571">
            <v>0</v>
          </cell>
          <cell r="B1571">
            <v>0</v>
          </cell>
          <cell r="C1571">
            <v>0</v>
          </cell>
          <cell r="D1571">
            <v>0</v>
          </cell>
          <cell r="F1571">
            <v>0</v>
          </cell>
          <cell r="G1571">
            <v>0</v>
          </cell>
          <cell r="H1571">
            <v>32</v>
          </cell>
          <cell r="I1571">
            <v>3286</v>
          </cell>
          <cell r="J1571">
            <v>0</v>
          </cell>
        </row>
        <row r="1572">
          <cell r="A1572">
            <v>0</v>
          </cell>
          <cell r="B1572">
            <v>0</v>
          </cell>
          <cell r="C1572">
            <v>0</v>
          </cell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H1572">
            <v>196</v>
          </cell>
          <cell r="I1572">
            <v>8514</v>
          </cell>
          <cell r="J1572">
            <v>0</v>
          </cell>
        </row>
        <row r="1574">
          <cell r="D1574">
            <v>0</v>
          </cell>
        </row>
        <row r="1576">
          <cell r="D1576">
            <v>0</v>
          </cell>
        </row>
        <row r="1577">
          <cell r="A1577">
            <v>0</v>
          </cell>
          <cell r="B1577">
            <v>0</v>
          </cell>
          <cell r="C1577">
            <v>0</v>
          </cell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>
            <v>376</v>
          </cell>
          <cell r="I1577">
            <v>14979</v>
          </cell>
          <cell r="J1577">
            <v>0</v>
          </cell>
        </row>
        <row r="1578">
          <cell r="A1578">
            <v>0</v>
          </cell>
          <cell r="B1578">
            <v>0</v>
          </cell>
          <cell r="C1578">
            <v>0</v>
          </cell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>
            <v>13495</v>
          </cell>
          <cell r="I1578">
            <v>8896</v>
          </cell>
          <cell r="J1578">
            <v>266</v>
          </cell>
        </row>
        <row r="1580">
          <cell r="D1580">
            <v>0</v>
          </cell>
        </row>
        <row r="1582">
          <cell r="D1582">
            <v>0</v>
          </cell>
        </row>
        <row r="1583">
          <cell r="A1583">
            <v>0</v>
          </cell>
          <cell r="B1583">
            <v>0</v>
          </cell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H1583">
            <v>499</v>
          </cell>
          <cell r="I1583">
            <v>3852</v>
          </cell>
          <cell r="J1583">
            <v>0</v>
          </cell>
        </row>
        <row r="1584">
          <cell r="A1584">
            <v>0</v>
          </cell>
          <cell r="B1584">
            <v>0</v>
          </cell>
          <cell r="C1584">
            <v>0</v>
          </cell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597</v>
          </cell>
          <cell r="I1584">
            <v>4612</v>
          </cell>
          <cell r="J1584">
            <v>0</v>
          </cell>
        </row>
        <row r="1585">
          <cell r="A1585">
            <v>0</v>
          </cell>
          <cell r="B1585">
            <v>0</v>
          </cell>
          <cell r="C1585">
            <v>0</v>
          </cell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H1585">
            <v>421</v>
          </cell>
          <cell r="I1585">
            <v>3852</v>
          </cell>
          <cell r="J1585">
            <v>0</v>
          </cell>
        </row>
        <row r="1586">
          <cell r="A1586">
            <v>0</v>
          </cell>
          <cell r="B1586">
            <v>0</v>
          </cell>
          <cell r="C1586">
            <v>0</v>
          </cell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503</v>
          </cell>
          <cell r="I1586">
            <v>4612</v>
          </cell>
          <cell r="J1586">
            <v>0</v>
          </cell>
        </row>
        <row r="1587">
          <cell r="A1587">
            <v>0</v>
          </cell>
          <cell r="B1587">
            <v>0</v>
          </cell>
          <cell r="C1587">
            <v>0</v>
          </cell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H1587">
            <v>556</v>
          </cell>
          <cell r="I1587">
            <v>2495</v>
          </cell>
          <cell r="J1587">
            <v>0</v>
          </cell>
        </row>
        <row r="1588">
          <cell r="A1588">
            <v>0</v>
          </cell>
          <cell r="B1588">
            <v>0</v>
          </cell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369</v>
          </cell>
          <cell r="I1588">
            <v>1030</v>
          </cell>
          <cell r="J1588">
            <v>0</v>
          </cell>
        </row>
        <row r="1589">
          <cell r="A1589">
            <v>0</v>
          </cell>
          <cell r="B1589">
            <v>0</v>
          </cell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461</v>
          </cell>
          <cell r="I1589">
            <v>1247</v>
          </cell>
          <cell r="J1589">
            <v>24</v>
          </cell>
        </row>
        <row r="1590">
          <cell r="A1590">
            <v>0</v>
          </cell>
          <cell r="B1590">
            <v>0</v>
          </cell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719</v>
          </cell>
          <cell r="I1590">
            <v>2984</v>
          </cell>
          <cell r="J1590">
            <v>0</v>
          </cell>
        </row>
        <row r="1592">
          <cell r="D1592">
            <v>0</v>
          </cell>
        </row>
        <row r="1594">
          <cell r="D1594">
            <v>0</v>
          </cell>
        </row>
        <row r="1595">
          <cell r="A1595">
            <v>0</v>
          </cell>
          <cell r="B1595">
            <v>0</v>
          </cell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7056</v>
          </cell>
          <cell r="I1595">
            <v>0</v>
          </cell>
          <cell r="J1595">
            <v>0</v>
          </cell>
        </row>
        <row r="1596">
          <cell r="A1596">
            <v>0</v>
          </cell>
          <cell r="B1596">
            <v>0</v>
          </cell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7186</v>
          </cell>
          <cell r="I1596">
            <v>0</v>
          </cell>
          <cell r="J1596">
            <v>0</v>
          </cell>
        </row>
        <row r="1597">
          <cell r="A1597">
            <v>0</v>
          </cell>
          <cell r="B1597">
            <v>0</v>
          </cell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H1597">
            <v>97</v>
          </cell>
          <cell r="I1597">
            <v>18483</v>
          </cell>
          <cell r="J1597">
            <v>554</v>
          </cell>
        </row>
        <row r="1598">
          <cell r="A1598">
            <v>0</v>
          </cell>
          <cell r="B1598">
            <v>0</v>
          </cell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H1598">
            <v>84</v>
          </cell>
          <cell r="I1598">
            <v>14612</v>
          </cell>
          <cell r="J1598">
            <v>438</v>
          </cell>
        </row>
        <row r="1600">
          <cell r="D1600">
            <v>0</v>
          </cell>
        </row>
        <row r="1602">
          <cell r="D1602">
            <v>0</v>
          </cell>
        </row>
        <row r="1603">
          <cell r="A1603">
            <v>0</v>
          </cell>
          <cell r="B1603">
            <v>0</v>
          </cell>
          <cell r="C1603">
            <v>0</v>
          </cell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H1603">
            <v>169873</v>
          </cell>
          <cell r="I1603">
            <v>0</v>
          </cell>
        </row>
        <row r="1604">
          <cell r="A1604">
            <v>0</v>
          </cell>
          <cell r="B1604">
            <v>0</v>
          </cell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H1604">
            <v>28021</v>
          </cell>
          <cell r="I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  <cell r="D1605">
            <v>0</v>
          </cell>
          <cell r="E1605">
            <v>0</v>
          </cell>
          <cell r="F1605">
            <v>0</v>
          </cell>
          <cell r="G1605">
            <v>0</v>
          </cell>
          <cell r="H1605">
            <v>277097</v>
          </cell>
          <cell r="I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H1606">
            <v>199634</v>
          </cell>
          <cell r="I1606">
            <v>0</v>
          </cell>
        </row>
        <row r="1607">
          <cell r="A1607">
            <v>0</v>
          </cell>
          <cell r="B1607">
            <v>0</v>
          </cell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H1607">
            <v>478327</v>
          </cell>
          <cell r="I1607">
            <v>0</v>
          </cell>
        </row>
        <row r="1608">
          <cell r="A1608">
            <v>0</v>
          </cell>
          <cell r="B1608">
            <v>0</v>
          </cell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H1608">
            <v>198254</v>
          </cell>
          <cell r="I1608">
            <v>0</v>
          </cell>
        </row>
        <row r="1609">
          <cell r="A1609">
            <v>0</v>
          </cell>
          <cell r="B1609">
            <v>0</v>
          </cell>
          <cell r="C1609">
            <v>0</v>
          </cell>
          <cell r="D1609">
            <v>0</v>
          </cell>
          <cell r="F1609">
            <v>0</v>
          </cell>
          <cell r="G1609">
            <v>0</v>
          </cell>
          <cell r="H1609">
            <v>14014</v>
          </cell>
          <cell r="I1609">
            <v>0</v>
          </cell>
        </row>
        <row r="1610">
          <cell r="A1610">
            <v>0</v>
          </cell>
          <cell r="B1610">
            <v>0</v>
          </cell>
          <cell r="C1610">
            <v>0</v>
          </cell>
          <cell r="D1610">
            <v>0</v>
          </cell>
          <cell r="F1610">
            <v>0</v>
          </cell>
          <cell r="G1610">
            <v>0</v>
          </cell>
          <cell r="H1610">
            <v>14700</v>
          </cell>
          <cell r="I1610">
            <v>0</v>
          </cell>
        </row>
        <row r="1611">
          <cell r="A1611">
            <v>0</v>
          </cell>
          <cell r="B1611">
            <v>0</v>
          </cell>
          <cell r="C1611">
            <v>0</v>
          </cell>
          <cell r="D1611">
            <v>0</v>
          </cell>
          <cell r="F1611">
            <v>0</v>
          </cell>
          <cell r="G1611">
            <v>0</v>
          </cell>
          <cell r="H1611">
            <v>24500</v>
          </cell>
          <cell r="I1611">
            <v>0</v>
          </cell>
        </row>
        <row r="1612">
          <cell r="A1612">
            <v>0</v>
          </cell>
          <cell r="B1612">
            <v>0</v>
          </cell>
          <cell r="C1612">
            <v>0</v>
          </cell>
          <cell r="D1612">
            <v>0</v>
          </cell>
          <cell r="F1612">
            <v>0</v>
          </cell>
          <cell r="G1612">
            <v>0</v>
          </cell>
          <cell r="H1612">
            <v>0</v>
          </cell>
          <cell r="I1612">
            <v>4788</v>
          </cell>
          <cell r="J1612">
            <v>143</v>
          </cell>
        </row>
        <row r="1613">
          <cell r="A1613">
            <v>0</v>
          </cell>
          <cell r="B1613">
            <v>0</v>
          </cell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H1613">
            <v>9310</v>
          </cell>
          <cell r="I1613">
            <v>0</v>
          </cell>
        </row>
        <row r="1614">
          <cell r="A1614">
            <v>0</v>
          </cell>
          <cell r="B1614">
            <v>0</v>
          </cell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H1614">
            <v>0</v>
          </cell>
          <cell r="I1614">
            <v>689</v>
          </cell>
          <cell r="J1614">
            <v>0</v>
          </cell>
        </row>
        <row r="1616">
          <cell r="D1616">
            <v>0</v>
          </cell>
        </row>
        <row r="1618">
          <cell r="D1618">
            <v>0</v>
          </cell>
        </row>
        <row r="1619">
          <cell r="A1619">
            <v>0</v>
          </cell>
          <cell r="B1619">
            <v>0</v>
          </cell>
          <cell r="C1619">
            <v>0</v>
          </cell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H1619">
            <v>13337</v>
          </cell>
          <cell r="I1619">
            <v>0</v>
          </cell>
        </row>
        <row r="1620">
          <cell r="A1620">
            <v>0</v>
          </cell>
          <cell r="B1620">
            <v>0</v>
          </cell>
          <cell r="C1620">
            <v>0</v>
          </cell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H1620">
            <v>0</v>
          </cell>
          <cell r="I1620">
            <v>15428</v>
          </cell>
          <cell r="J1620">
            <v>0</v>
          </cell>
        </row>
        <row r="1621">
          <cell r="A1621">
            <v>0</v>
          </cell>
          <cell r="B1621">
            <v>0</v>
          </cell>
          <cell r="C1621">
            <v>0</v>
          </cell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H1621">
            <v>189</v>
          </cell>
          <cell r="I1621">
            <v>0</v>
          </cell>
          <cell r="J1621">
            <v>0</v>
          </cell>
        </row>
        <row r="1623">
          <cell r="D1623">
            <v>0</v>
          </cell>
        </row>
        <row r="1625">
          <cell r="D1625">
            <v>0</v>
          </cell>
        </row>
        <row r="1626">
          <cell r="A1626">
            <v>0</v>
          </cell>
          <cell r="B1626">
            <v>0</v>
          </cell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H1626">
            <v>0</v>
          </cell>
          <cell r="I1626">
            <v>12753</v>
          </cell>
          <cell r="J1626">
            <v>382</v>
          </cell>
        </row>
        <row r="1627">
          <cell r="A1627">
            <v>0</v>
          </cell>
          <cell r="B1627">
            <v>0</v>
          </cell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H1627">
            <v>5392</v>
          </cell>
          <cell r="I1627">
            <v>0</v>
          </cell>
        </row>
        <row r="1628">
          <cell r="A1628">
            <v>0</v>
          </cell>
          <cell r="B1628">
            <v>0</v>
          </cell>
          <cell r="C1628">
            <v>0</v>
          </cell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H1628">
            <v>1435</v>
          </cell>
          <cell r="I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  <cell r="D1629">
            <v>0</v>
          </cell>
          <cell r="F1629">
            <v>0</v>
          </cell>
          <cell r="G1629">
            <v>0</v>
          </cell>
          <cell r="H1629">
            <v>10760</v>
          </cell>
          <cell r="I1629">
            <v>0</v>
          </cell>
        </row>
        <row r="1631">
          <cell r="D1631">
            <v>0</v>
          </cell>
        </row>
        <row r="1633">
          <cell r="D1633">
            <v>0</v>
          </cell>
        </row>
        <row r="1634">
          <cell r="A1634">
            <v>0</v>
          </cell>
          <cell r="B1634">
            <v>0</v>
          </cell>
          <cell r="C1634">
            <v>0</v>
          </cell>
          <cell r="D1634">
            <v>0</v>
          </cell>
          <cell r="F1634">
            <v>0</v>
          </cell>
          <cell r="G1634">
            <v>0</v>
          </cell>
          <cell r="H1634">
            <v>68</v>
          </cell>
          <cell r="I1634">
            <v>0</v>
          </cell>
          <cell r="J1634">
            <v>0</v>
          </cell>
        </row>
        <row r="1636">
          <cell r="D1636">
            <v>0</v>
          </cell>
        </row>
        <row r="1638">
          <cell r="D1638">
            <v>0</v>
          </cell>
        </row>
        <row r="1639">
          <cell r="A1639">
            <v>0</v>
          </cell>
          <cell r="B1639">
            <v>0</v>
          </cell>
          <cell r="C1639">
            <v>0</v>
          </cell>
          <cell r="D1639">
            <v>0</v>
          </cell>
          <cell r="E1639">
            <v>0</v>
          </cell>
          <cell r="F1639">
            <v>0</v>
          </cell>
          <cell r="G1639">
            <v>0</v>
          </cell>
        </row>
        <row r="1640">
          <cell r="A1640">
            <v>0</v>
          </cell>
          <cell r="B1640">
            <v>0</v>
          </cell>
          <cell r="C1640">
            <v>0</v>
          </cell>
          <cell r="D1640">
            <v>0</v>
          </cell>
          <cell r="E1640">
            <v>0</v>
          </cell>
          <cell r="F1640">
            <v>0</v>
          </cell>
          <cell r="G1640">
            <v>0</v>
          </cell>
        </row>
        <row r="1641">
          <cell r="A1641">
            <v>0</v>
          </cell>
          <cell r="B1641">
            <v>0</v>
          </cell>
          <cell r="C1641">
            <v>0</v>
          </cell>
          <cell r="D1641">
            <v>0</v>
          </cell>
          <cell r="E1641">
            <v>0</v>
          </cell>
          <cell r="F1641">
            <v>0</v>
          </cell>
          <cell r="G1641">
            <v>0</v>
          </cell>
        </row>
        <row r="1642">
          <cell r="A1642">
            <v>0</v>
          </cell>
          <cell r="B1642">
            <v>0</v>
          </cell>
          <cell r="C1642">
            <v>0</v>
          </cell>
          <cell r="D1642">
            <v>0</v>
          </cell>
          <cell r="E1642">
            <v>0</v>
          </cell>
          <cell r="F1642">
            <v>0</v>
          </cell>
          <cell r="G1642">
            <v>0</v>
          </cell>
        </row>
        <row r="1643">
          <cell r="A1643">
            <v>0</v>
          </cell>
          <cell r="B1643">
            <v>0</v>
          </cell>
          <cell r="C1643">
            <v>0</v>
          </cell>
          <cell r="D1643">
            <v>0</v>
          </cell>
          <cell r="E1643">
            <v>0</v>
          </cell>
          <cell r="F1643">
            <v>0</v>
          </cell>
          <cell r="G1643">
            <v>0</v>
          </cell>
        </row>
        <row r="1644">
          <cell r="A1644">
            <v>0</v>
          </cell>
          <cell r="B1644">
            <v>0</v>
          </cell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</row>
        <row r="1645">
          <cell r="A1645">
            <v>0</v>
          </cell>
          <cell r="B1645">
            <v>0</v>
          </cell>
          <cell r="C1645">
            <v>0</v>
          </cell>
          <cell r="D1645">
            <v>0</v>
          </cell>
          <cell r="E1645">
            <v>0</v>
          </cell>
          <cell r="F1645">
            <v>0</v>
          </cell>
          <cell r="G1645">
            <v>0</v>
          </cell>
        </row>
        <row r="1646">
          <cell r="A1646">
            <v>0</v>
          </cell>
          <cell r="B1646">
            <v>0</v>
          </cell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</row>
        <row r="1647">
          <cell r="A1647">
            <v>0</v>
          </cell>
          <cell r="B1647">
            <v>0</v>
          </cell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</row>
        <row r="1648">
          <cell r="A1648">
            <v>0</v>
          </cell>
          <cell r="B1648">
            <v>0</v>
          </cell>
          <cell r="C1648">
            <v>0</v>
          </cell>
          <cell r="D1648">
            <v>0</v>
          </cell>
          <cell r="E1648">
            <v>0</v>
          </cell>
          <cell r="F1648">
            <v>0</v>
          </cell>
          <cell r="G1648">
            <v>0</v>
          </cell>
        </row>
        <row r="1649">
          <cell r="A1649">
            <v>0</v>
          </cell>
          <cell r="B1649">
            <v>0</v>
          </cell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</row>
        <row r="1651">
          <cell r="D1651">
            <v>0</v>
          </cell>
        </row>
        <row r="1653">
          <cell r="D165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차액보증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전기일위대가"/>
      <sheetName val="BSD (2)"/>
      <sheetName val="교통대책내역"/>
      <sheetName val="대비"/>
      <sheetName val="Proposal"/>
      <sheetName val="Total"/>
      <sheetName val="관람석제출"/>
      <sheetName val="hvac내역서(제어동)"/>
      <sheetName val="도급"/>
      <sheetName val="가공비"/>
      <sheetName val="Sheet1"/>
      <sheetName val="영동(D)"/>
      <sheetName val="Customer Databas"/>
      <sheetName val="JUCKEYK"/>
      <sheetName val="INPUT"/>
      <sheetName val="수량산출"/>
      <sheetName val="Sheet2"/>
      <sheetName val="금액내역서"/>
      <sheetName val="물량표"/>
      <sheetName val="토공사"/>
      <sheetName val="Cover"/>
      <sheetName val="토목"/>
      <sheetName val="20관리비율"/>
      <sheetName val="금액집계"/>
      <sheetName val="보도경계블럭"/>
      <sheetName val="내역서(총)"/>
      <sheetName val="세부내역"/>
      <sheetName val="N賃率-職"/>
      <sheetName val=" 견적서"/>
      <sheetName val="교각1"/>
      <sheetName val="예산M12A"/>
      <sheetName val="TEL"/>
      <sheetName val="소비자가"/>
      <sheetName val="예산서"/>
      <sheetName val="건축내역"/>
      <sheetName val="견적서"/>
      <sheetName val="CODE"/>
      <sheetName val="경비2내역"/>
      <sheetName val="FB25JN"/>
      <sheetName val="공사비 내역 (가)"/>
      <sheetName val="공사비예산서(토목분)"/>
      <sheetName val="full (2)"/>
      <sheetName val="건축집계표"/>
      <sheetName val="단면가정"/>
      <sheetName val="unit 4"/>
      <sheetName val="투찰"/>
      <sheetName val="공사비집계"/>
      <sheetName val="BID"/>
      <sheetName val="옹벽"/>
      <sheetName val="단면치수"/>
      <sheetName val="factor"/>
      <sheetName val="A-4"/>
      <sheetName val="표지"/>
      <sheetName val="ABUT수량-A1"/>
      <sheetName val="GRDBS"/>
      <sheetName val="단면(RW1)"/>
      <sheetName val="설계서"/>
      <sheetName val="을"/>
      <sheetName val="여과지동"/>
      <sheetName val="기초자료"/>
      <sheetName val="wall"/>
      <sheetName val="건축원가계산서"/>
      <sheetName val="BSD _2_"/>
      <sheetName val="설계조건"/>
      <sheetName val="안정계산"/>
      <sheetName val="단면검토"/>
      <sheetName val="BLOCK(1)"/>
      <sheetName val="근고 블록 유형별 수량"/>
      <sheetName val="direct"/>
      <sheetName val="wage"/>
      <sheetName val="날개벽"/>
      <sheetName val="깨기"/>
      <sheetName val="#REF"/>
      <sheetName val="도급양식"/>
      <sheetName val="RCD-두부정리_x0000_ꘄŤ_x0000__x0004__x0000__x0000__x0000__x0000__x0000__x0000_휰Ť_x0000__x0000__x0000__x0000__x0000__x0000__x0000__x0000_ꐨŤ"/>
      <sheetName val="토공(완충)"/>
      <sheetName val="날개벽(좌,우=45도,75도)"/>
      <sheetName val="서울대규장각(가시설흙막이)"/>
      <sheetName val="1단계"/>
      <sheetName val="입찰안"/>
      <sheetName val="공사원가계산서"/>
      <sheetName val="노임변동률"/>
      <sheetName val="조명시설"/>
      <sheetName val="준검 내역서"/>
      <sheetName val="6호기"/>
      <sheetName val="변화치수"/>
      <sheetName val="fitting"/>
      <sheetName val="공사비내역서"/>
      <sheetName val="list price"/>
      <sheetName val="ELECTRIC"/>
      <sheetName val="상 부"/>
      <sheetName val="차량구입"/>
      <sheetName val="내역"/>
      <sheetName val="danga"/>
      <sheetName val="ilch"/>
      <sheetName val="단위수량"/>
      <sheetName val="맨홀토공수량"/>
      <sheetName val="WO"/>
      <sheetName val="부표총괄"/>
      <sheetName val="지장물C"/>
      <sheetName val="수량분배표"/>
      <sheetName val="세부내역서(전기)"/>
      <sheetName val="Macro(전선)"/>
      <sheetName val="설계개요"/>
      <sheetName val="8월현금흐름표"/>
      <sheetName val="DI1"/>
      <sheetName val="UR2-Calculation"/>
      <sheetName val="Sheet5"/>
      <sheetName val="내역집계표_소방"/>
    </sheetNames>
    <sheetDataSet>
      <sheetData sheetId="0"/>
      <sheetData sheetId="1"/>
      <sheetData sheetId="2"/>
      <sheetData sheetId="3"/>
      <sheetData sheetId="4"/>
      <sheetData sheetId="5">
        <row r="5">
          <cell r="D5">
            <v>0</v>
          </cell>
          <cell r="E5">
            <v>0</v>
          </cell>
          <cell r="F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81068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72675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64241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55069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99-04-19-서울대관련(수정중)"/>
      <sheetName val="A-4"/>
      <sheetName val="WORK"/>
      <sheetName val="ITEM"/>
      <sheetName val="연수동"/>
      <sheetName val="ilch"/>
      <sheetName val="P.M 별"/>
      <sheetName val="1월"/>
      <sheetName val="VXXXXXXX"/>
      <sheetName val="오산갈곳"/>
      <sheetName val="Y-WORK"/>
      <sheetName val="토공사"/>
      <sheetName val="ABUT수량-A1"/>
      <sheetName val="산업개발안내서"/>
      <sheetName val="단가"/>
      <sheetName val="시설물일위"/>
      <sheetName val="TEL"/>
      <sheetName val="을"/>
      <sheetName val="Sheet5"/>
      <sheetName val="Sheet4"/>
      <sheetName val="BSD (2)"/>
      <sheetName val="BQ"/>
      <sheetName val="투찰"/>
      <sheetName val="건축내역"/>
      <sheetName val="도급"/>
      <sheetName val="c_balju"/>
      <sheetName val="영업2"/>
      <sheetName val="전기일위대가"/>
      <sheetName val="Sheet1"/>
      <sheetName val="일위대가표(DEEP)"/>
      <sheetName val="공통부대비"/>
      <sheetName val="CONCRETE"/>
      <sheetName val="일반공사"/>
      <sheetName val="전기공사"/>
      <sheetName val="부대내역"/>
      <sheetName val="장비당단가 (1)"/>
      <sheetName val="맨홀수량집계"/>
      <sheetName val="토목내역"/>
      <sheetName val="경비2내역"/>
      <sheetName val="교각1"/>
      <sheetName val="가시설수량"/>
      <sheetName val="단위수량"/>
      <sheetName val="TABLE"/>
      <sheetName val="공통가설공사"/>
      <sheetName val="20관리비율"/>
      <sheetName val="3련 BOX"/>
      <sheetName val="단면(RW1)"/>
      <sheetName val="TYPE-A"/>
      <sheetName val="내역1"/>
      <sheetName val="내역서(총)"/>
      <sheetName val="집계표"/>
      <sheetName val="일위대가목차"/>
      <sheetName val="EUPDAT2"/>
      <sheetName val="DATA1"/>
      <sheetName val="공사원가계산서"/>
      <sheetName val="보합"/>
      <sheetName val="차액보증"/>
      <sheetName val="토&amp;흙"/>
      <sheetName val="계산근거"/>
      <sheetName val="물량산출근거"/>
      <sheetName val="기별(종합)"/>
      <sheetName val="DATA(BAC)"/>
      <sheetName val="list price"/>
      <sheetName val="INST_DCI"/>
      <sheetName val="HVAC_DCI"/>
      <sheetName val="PIPE_DCI"/>
      <sheetName val="PRO_DCI"/>
      <sheetName val="실행내역"/>
      <sheetName val="Testing"/>
      <sheetName val="세부내역"/>
      <sheetName val="TOTAL"/>
      <sheetName val="D-3503"/>
      <sheetName val="Site Expenses"/>
      <sheetName val="2F 회의실견적(5_14 일대)"/>
      <sheetName val="을지"/>
      <sheetName val="입찰안"/>
      <sheetName val="3BL공동구 수량"/>
      <sheetName val="일위대가목록(1)"/>
      <sheetName val="단가대비표(1)"/>
      <sheetName val="장비집계"/>
      <sheetName val="설산1.나"/>
      <sheetName val="본사S"/>
      <sheetName val="BSD _2_"/>
      <sheetName val="건축원가계산서"/>
      <sheetName val="聒CD-STRAND PILE 압입및굴착"/>
      <sheetName val="원형맨홀수량"/>
      <sheetName val="갑지(추정)"/>
      <sheetName val="설계조건"/>
      <sheetName val="안정계산"/>
      <sheetName val="단면검토"/>
      <sheetName val="Dae_Jiju"/>
      <sheetName val="Sikje_ingun"/>
      <sheetName val="TREE_D"/>
      <sheetName val="SLAB"/>
      <sheetName val="대비"/>
      <sheetName val="청산공사"/>
      <sheetName val="기계내역"/>
      <sheetName val="산거각호표"/>
      <sheetName val="L형옹벽(key)"/>
      <sheetName val="내역서"/>
      <sheetName val="ELECTRIC"/>
      <sheetName val="CTEMCOST"/>
      <sheetName val="SCHEDULE"/>
      <sheetName val="96수출"/>
      <sheetName val="일위대가목록"/>
      <sheetName val="원가"/>
      <sheetName val="PUMP"/>
      <sheetName val="gyun"/>
      <sheetName val="Customer Databas"/>
      <sheetName val="공사비 내역 (가)"/>
      <sheetName val="MOTOR"/>
      <sheetName val="DATA_BAC_"/>
      <sheetName val="감가상각"/>
      <sheetName val="INSTR"/>
      <sheetName val="투자효율분석"/>
      <sheetName val="설계명세서"/>
      <sheetName val="Base_Data"/>
      <sheetName val="J直材4"/>
      <sheetName val="IMP(MAIN)"/>
      <sheetName val="IMP (REACTOR)"/>
      <sheetName val="INPUT"/>
      <sheetName val="단면가정"/>
      <sheetName val="공사비산출내역"/>
      <sheetName val="가시설단위수량"/>
      <sheetName val="BQ-Offsite"/>
      <sheetName val="Cover"/>
      <sheetName val="물량표"/>
      <sheetName val="단위중량"/>
      <sheetName val="내역서 "/>
      <sheetName val="일위대가"/>
      <sheetName val="단가표 "/>
      <sheetName val="전신환매도율"/>
      <sheetName val="양식"/>
      <sheetName val="단중표"/>
      <sheetName val=" 견적서"/>
      <sheetName val="수량산출서"/>
      <sheetName val="BQLIST"/>
      <sheetName val="TABLE2-1 ISBL-(SlTE PREP)"/>
      <sheetName val="TABLE2.1 ISBL (Soil Invest)"/>
      <sheetName val="TABLE2-2 OSBL(GENERAL-CIVIL)"/>
      <sheetName val="Projekt4"/>
      <sheetName val="토사(PE)"/>
      <sheetName val="별표 "/>
      <sheetName val="수량산출"/>
      <sheetName val="SE-611"/>
      <sheetName val="조경"/>
      <sheetName val="Indirect Cost"/>
      <sheetName val="1"/>
      <sheetName val="unit"/>
      <sheetName val="인건비"/>
      <sheetName val=" "/>
      <sheetName val="노임단가"/>
      <sheetName val="연습"/>
      <sheetName val="FAB별"/>
      <sheetName val="차량구입"/>
      <sheetName val="중기사용료"/>
      <sheetName val="Studio"/>
      <sheetName val="방송노임"/>
      <sheetName val="AH-1 "/>
      <sheetName val="배수관공"/>
      <sheetName val="원가계산서"/>
      <sheetName val="식재품셈"/>
      <sheetName val="우각부보강"/>
      <sheetName val="(C)원내역"/>
      <sheetName val="wblff(before omi pc&amp;stump)"/>
      <sheetName val="Proposal"/>
      <sheetName val="영동(D)"/>
      <sheetName val="방배동내역(리라)"/>
      <sheetName val="단가대비표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환률"/>
      <sheetName val="FRT_O"/>
      <sheetName val="FAB_I"/>
      <sheetName val="밸브설치"/>
      <sheetName val="금액집계"/>
      <sheetName val="dg"/>
      <sheetName val="단면치수"/>
      <sheetName val="변화치수"/>
      <sheetName val="단가비교표"/>
      <sheetName val="DRAIN DRUM PIT D-301"/>
      <sheetName val="관람석제출"/>
      <sheetName val="Macro1"/>
      <sheetName val="노원열병합  건축공사기성내역서"/>
      <sheetName val="HRSG SMALL07220"/>
      <sheetName val="Harga material "/>
      <sheetName val="IPL_SCHEDULE"/>
      <sheetName val="남양시작동자105노65기1.3화1.2"/>
      <sheetName val="자재단가비교표"/>
      <sheetName val="내역"/>
      <sheetName val="Y_WORK"/>
      <sheetName val="DATA"/>
      <sheetName val="날개벽(좌,우=45도,75도)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P_M_별"/>
      <sheetName val="3련_BOX"/>
      <sheetName val="EACT10"/>
      <sheetName val="금액"/>
      <sheetName val="총괄표"/>
      <sheetName val="공통가설"/>
      <sheetName val="전사계"/>
      <sheetName val="I.설계조건"/>
      <sheetName val="1.설계기준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옹벽"/>
      <sheetName val="공사입력"/>
      <sheetName val="SRC-B3U2"/>
      <sheetName val="RING WALL"/>
      <sheetName val="cable"/>
      <sheetName val="설계서"/>
      <sheetName val="환율"/>
      <sheetName val="전체"/>
      <sheetName val="DATE"/>
      <sheetName val="비교표"/>
      <sheetName val="1을"/>
      <sheetName val="06_BATCH "/>
      <sheetName val="총내역서"/>
      <sheetName val="입찰견적보고서"/>
      <sheetName val="주경기-오배수"/>
      <sheetName val="업무처리전"/>
      <sheetName val="TT35"/>
      <sheetName val="TTTram"/>
      <sheetName val="SL dau tien"/>
      <sheetName val="직노"/>
      <sheetName val="교각계산"/>
      <sheetName val="표지판현황"/>
      <sheetName val="부재력정리"/>
      <sheetName val="일반맨홀수량집계"/>
      <sheetName val="도급양식"/>
      <sheetName val="국별인원"/>
      <sheetName val="FACTOR"/>
      <sheetName val="plan&amp;section of foundation"/>
      <sheetName val="손익분석"/>
      <sheetName val="견적집계표"/>
      <sheetName val="지급자재"/>
      <sheetName val="신규단가내역"/>
      <sheetName val="수선비분석"/>
      <sheetName val="2F_회의실견적(5_14_일대)"/>
      <sheetName val="설계서을"/>
      <sheetName val="6월실적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소방"/>
      <sheetName val="개산공사비"/>
      <sheetName val="1F"/>
      <sheetName val="XL4Poppy"/>
      <sheetName val="단가디비"/>
      <sheetName val="물량표S"/>
      <sheetName val="계수시트"/>
      <sheetName val="C &amp; G RHS"/>
      <sheetName val="보차도경계석"/>
      <sheetName val="PumpSpec"/>
      <sheetName val="정렬"/>
      <sheetName val="간선계산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CAL"/>
      <sheetName val="화산경계"/>
      <sheetName val="경비"/>
      <sheetName val="BOM-Form A.1.III"/>
      <sheetName val="자재집계표"/>
      <sheetName val="단가조사표"/>
      <sheetName val="1호맨홀가감수량"/>
      <sheetName val="1호맨홀수량산출"/>
      <sheetName val="SORCE1"/>
      <sheetName val="SALES&amp;COGS"/>
      <sheetName val="설변물량"/>
      <sheetName val="APT내역"/>
      <sheetName val="비대칭계수"/>
      <sheetName val="전동기 SPEC"/>
      <sheetName val=""/>
      <sheetName val="전체실적"/>
      <sheetName val="Requirement(Work Crew)"/>
      <sheetName val="1.설계조건"/>
      <sheetName val="예방접종계획"/>
      <sheetName val="근태계획서"/>
      <sheetName val="설직재-1"/>
      <sheetName val="코드"/>
      <sheetName val="시설물기초"/>
      <sheetName val="HWSET"/>
      <sheetName val="산출내역서집계표"/>
      <sheetName val="전압강하계산"/>
      <sheetName val="Mp-team 1"/>
      <sheetName val="송라터널총괄"/>
      <sheetName val="재무가정"/>
      <sheetName val="woo(mac)"/>
      <sheetName val="일위대가-1"/>
      <sheetName val="물가자료"/>
      <sheetName val="적용기준"/>
      <sheetName val="TTL"/>
      <sheetName val="1-1"/>
      <sheetName val="데이타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을 2"/>
      <sheetName val="통합"/>
      <sheetName val="자재"/>
      <sheetName val="적용환율"/>
      <sheetName val="FANDBS"/>
      <sheetName val="GRDATA"/>
      <sheetName val="SHAFTDBSE"/>
      <sheetName val="연결임시"/>
      <sheetName val="건축내역서"/>
      <sheetName val="90.03실행 "/>
      <sheetName val="인건-측정"/>
      <sheetName val="여과지동"/>
      <sheetName val="기초자료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Recording,Phone,Headset,P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hvac(제어동)"/>
      <sheetName val="목록"/>
      <sheetName val="중기"/>
      <sheetName val="Change rate"/>
      <sheetName val="b_gunmul"/>
      <sheetName val="direct"/>
      <sheetName val="wage"/>
      <sheetName val="1.우편집중내역서"/>
      <sheetName val="검색"/>
      <sheetName val="Constant"/>
      <sheetName val="실행품의서"/>
      <sheetName val="11.자재단가"/>
      <sheetName val="보도경계블럭"/>
      <sheetName val="원가계산"/>
      <sheetName val="자판실행"/>
      <sheetName val="Front"/>
      <sheetName val="현장관리비"/>
      <sheetName val="강관 및 부속"/>
      <sheetName val="유림콘도"/>
      <sheetName val="일위_파일"/>
      <sheetName val="재집"/>
      <sheetName val="직재"/>
      <sheetName val="견적내용입력"/>
      <sheetName val="견적서세부내용"/>
      <sheetName val="발신정보"/>
      <sheetName val="토공"/>
      <sheetName val="예산내역서"/>
      <sheetName val="설계예산서"/>
      <sheetName val="총계"/>
      <sheetName val="부대"/>
      <sheetName val="archi(본사)"/>
      <sheetName val="시행예산"/>
      <sheetName val="산출금액내역"/>
      <sheetName val="계약서"/>
      <sheetName val="재료집계"/>
      <sheetName val="퇴비산출근거"/>
      <sheetName val="6호기"/>
      <sheetName val="교통표지"/>
      <sheetName val="공사비예산서(토목분)"/>
      <sheetName val="danga"/>
      <sheetName val="월선수금"/>
      <sheetName val="공사비내역서"/>
      <sheetName val="MATRLDATA"/>
      <sheetName val="CP-E2 (품셈표)"/>
      <sheetName val="프랜트면허"/>
      <sheetName val="음료실행"/>
      <sheetName val="4 LINE"/>
      <sheetName val="7 th"/>
      <sheetName val="배명(단가)"/>
      <sheetName val="분석"/>
      <sheetName val="ACCESS FLOOR"/>
      <sheetName val="토목주소"/>
      <sheetName val="갑지1"/>
      <sheetName val="견적을지"/>
      <sheetName val="EJ"/>
      <sheetName val="시중노임DATA"/>
      <sheetName val="예산명세서"/>
      <sheetName val="원하대비"/>
      <sheetName val="원도급"/>
      <sheetName val="자료입력"/>
      <sheetName val="하도급"/>
      <sheetName val="2.내역서"/>
      <sheetName val="TEST1"/>
      <sheetName val="2002상반기노임기준"/>
      <sheetName val="난방열교"/>
      <sheetName val="급탕열교"/>
      <sheetName val="기계"/>
      <sheetName val="단면 (2)"/>
      <sheetName val="세부내역서(전기)"/>
      <sheetName val="BLOCK(1)"/>
      <sheetName val="FCU (2)"/>
      <sheetName val="조도계산서 (도서)"/>
      <sheetName val="업무"/>
      <sheetName val="단가산출서"/>
      <sheetName val="단가산출서 (2)"/>
      <sheetName val="ETC"/>
      <sheetName val="식재인부"/>
      <sheetName val="동해title"/>
      <sheetName val="종합"/>
      <sheetName val="덕전리"/>
      <sheetName val="인건비 "/>
      <sheetName val="일반수량집계"/>
      <sheetName val="일반맨홀수량집계(A-7 LINE)"/>
      <sheetName val="일반부표"/>
      <sheetName val="효율계획(당월)"/>
      <sheetName val="도급내역서"/>
      <sheetName val="목동세대 산출근거"/>
      <sheetName val="Earthwork"/>
      <sheetName val="CAB_OD"/>
      <sheetName val="사용자정의"/>
      <sheetName val="제품표준규격"/>
      <sheetName val="PROCURE"/>
      <sheetName val="특수선일위대가"/>
      <sheetName val="OCT.FDN"/>
      <sheetName val="현금"/>
      <sheetName val="공주-교대(A1)"/>
      <sheetName val="March"/>
      <sheetName val="자재단가"/>
      <sheetName val="Data Vol"/>
      <sheetName val="품목"/>
      <sheetName val="현장코드"/>
      <sheetName val="해외코드"/>
      <sheetName val="수량집계"/>
      <sheetName val="JUCK"/>
      <sheetName val="8"/>
      <sheetName val="10"/>
      <sheetName val="12"/>
      <sheetName val="9"/>
      <sheetName val="11"/>
      <sheetName val="갑지"/>
      <sheetName val="6동"/>
      <sheetName val="설 계"/>
      <sheetName val="유화"/>
      <sheetName val="토공(완충)"/>
      <sheetName val="예산M12A"/>
      <sheetName val="S0"/>
      <sheetName val="일반설비내역서"/>
      <sheetName val="기안"/>
      <sheetName val="견"/>
      <sheetName val="가설공사비"/>
      <sheetName val="도로구조공사비"/>
      <sheetName val="도로토공공사비"/>
      <sheetName val="여수토공사비"/>
      <sheetName val="CRUDE RE-bar"/>
      <sheetName val="기자재비"/>
      <sheetName val="수량산출기초(케블등)"/>
      <sheetName val="건축(충일분)"/>
      <sheetName val="NAI"/>
      <sheetName val="Grid &amp; A.M"/>
      <sheetName val="A"/>
      <sheetName val="BOQ건축"/>
      <sheetName val="최초침전지집계표"/>
      <sheetName val="단가산출집계"/>
      <sheetName val="전기"/>
      <sheetName val="케이블및전선관규격표"/>
      <sheetName val="표지"/>
      <sheetName val="기성집계"/>
      <sheetName val="AP1"/>
      <sheetName val="과천MAIN"/>
      <sheetName val="단"/>
      <sheetName val="001"/>
      <sheetName val="수입"/>
      <sheetName val="채권(하반기)"/>
      <sheetName val="SUMMARY(S)"/>
      <sheetName val="CAUDIT"/>
      <sheetName val="type-F"/>
      <sheetName val="토공(우물통,기타) "/>
      <sheetName val="cost"/>
      <sheetName val="2-3.V.D일위"/>
      <sheetName val="실행철강하도"/>
      <sheetName val="Baby일위대가"/>
      <sheetName val="견적대비표"/>
      <sheetName val="견적대비 견적서"/>
      <sheetName val="Assumptions"/>
      <sheetName val="FAND厰&amp;"/>
      <sheetName val="FAND咀,"/>
      <sheetName val="견적의뢰"/>
      <sheetName val="순환펌프"/>
      <sheetName val="저수조"/>
      <sheetName val="급,배기팬"/>
      <sheetName val="급탕순환펌프"/>
      <sheetName val="건축2"/>
      <sheetName val="수량산출서 갑지"/>
      <sheetName val="NOMUBI"/>
      <sheetName val="sw1"/>
      <sheetName val="4안전율"/>
      <sheetName val="현황"/>
      <sheetName val="SS"/>
      <sheetName val="기준자료"/>
      <sheetName val="최초침-_x0000_ü_x0000_"/>
      <sheetName val="D040416"/>
      <sheetName val="CJE"/>
      <sheetName val="Sheet3"/>
      <sheetName val="경산"/>
      <sheetName val="재1"/>
      <sheetName val="건축집계표"/>
      <sheetName val="단가비교"/>
      <sheetName val="Basic"/>
      <sheetName val="본지점중"/>
      <sheetName val="경비_원본"/>
      <sheetName val="노임"/>
      <sheetName val="금액내역서"/>
      <sheetName val="기초1"/>
      <sheetName val="골재산출"/>
      <sheetName val="부재치수입력"/>
    </sheetNames>
    <sheetDataSet>
      <sheetData sheetId="0">
        <row r="5">
          <cell r="D5">
            <v>0</v>
          </cell>
        </row>
      </sheetData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/>
      <sheetData sheetId="4">
        <row r="5">
          <cell r="D5">
            <v>0</v>
          </cell>
          <cell r="E5">
            <v>0</v>
          </cell>
          <cell r="F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81068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72675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64241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55069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Dae_Jiju"/>
      <sheetName val="Sikje_ingun"/>
      <sheetName val="TREE_D"/>
      <sheetName val="Cover"/>
      <sheetName val="단위중량"/>
      <sheetName val="A-4"/>
      <sheetName val="ITEM"/>
      <sheetName val="하수급견적대비"/>
      <sheetName val="장비당단가 (1)"/>
      <sheetName val="견적서"/>
      <sheetName val="시행예산"/>
      <sheetName val="일반부표"/>
      <sheetName val="공비대비"/>
      <sheetName val="실행철강하도"/>
      <sheetName val=" 견적서"/>
      <sheetName val="Sheet5"/>
      <sheetName val="WORK"/>
      <sheetName val="한일양산"/>
      <sheetName val="Sheet4"/>
      <sheetName val="수목표준대가"/>
      <sheetName val="c_balju"/>
      <sheetName val="BQ"/>
      <sheetName val="BID"/>
      <sheetName val="환률"/>
      <sheetName val="Y-WORK"/>
      <sheetName val="Site Expenses"/>
      <sheetName val="3BL공동구 수량"/>
      <sheetName val="차액보증"/>
      <sheetName val="설계"/>
      <sheetName val="을"/>
      <sheetName val="건축내역"/>
      <sheetName val="입찰안"/>
      <sheetName val="1.맹암거관련"/>
      <sheetName val="L형옹벽(key)"/>
      <sheetName val="BSD (2)"/>
      <sheetName val="DATA"/>
      <sheetName val="데이타"/>
      <sheetName val="적용률"/>
      <sheetName val="부대내역"/>
      <sheetName val="ilch"/>
      <sheetName val="GAEYO"/>
      <sheetName val="Sheet1"/>
      <sheetName val="산업개발안내서"/>
      <sheetName val="일위대가"/>
      <sheetName val="식재인부"/>
      <sheetName val="영동(D)"/>
      <sheetName val="MOTOR"/>
      <sheetName val="토목내역"/>
      <sheetName val="가시설수량"/>
      <sheetName val="단위수량"/>
      <sheetName val="도급"/>
      <sheetName val="내역"/>
      <sheetName val="동원인원"/>
      <sheetName val="공문"/>
      <sheetName val="품셈TABLE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일위대가목록"/>
      <sheetName val="일위"/>
      <sheetName val="투찰"/>
      <sheetName val="Proposal"/>
      <sheetName val="원가계산"/>
      <sheetName val="공통부대비"/>
      <sheetName val="공사비 내역 (가)"/>
      <sheetName val="gyun"/>
      <sheetName val="FAB별"/>
      <sheetName val="ABUT수량-A1"/>
      <sheetName val="보합"/>
      <sheetName val="TABLE"/>
      <sheetName val="IPL_SCHEDULE"/>
      <sheetName val="기계내역"/>
      <sheetName val="노임단가"/>
      <sheetName val="OCT.FDN"/>
      <sheetName val="20관리비율"/>
      <sheetName val="단면치수"/>
      <sheetName val="변압기 및 발전기 용량"/>
      <sheetName val="CONCRETE"/>
      <sheetName val="산출근거"/>
      <sheetName val="당초"/>
      <sheetName val="감가상각"/>
      <sheetName val="단가"/>
      <sheetName val="시설물일위"/>
      <sheetName val="토공사"/>
      <sheetName val="경비2내역"/>
      <sheetName val="TC IN"/>
      <sheetName val="식재품셈"/>
      <sheetName val="GTG TR PIT"/>
      <sheetName val="결선list"/>
      <sheetName val="빙장비사양"/>
      <sheetName val="9811"/>
      <sheetName val="01"/>
      <sheetName val="갑지"/>
      <sheetName val="집계표"/>
      <sheetName val="자재단가비교표"/>
      <sheetName val="말뚝지지력산정"/>
      <sheetName val="8월현금흐름표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단가결정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PRO_DCI"/>
      <sheetName val="HVAC_DCI"/>
      <sheetName val="PIPE_DCI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Studio"/>
      <sheetName val="b_balju_cho"/>
      <sheetName val="견"/>
      <sheetName val="입찰견적보고서"/>
      <sheetName val="INPUT"/>
      <sheetName val="woo(mac)"/>
      <sheetName val="토목"/>
      <sheetName val="PUMP"/>
      <sheetName val="7내역"/>
      <sheetName val="내역서(기계)"/>
      <sheetName val="수목데이타 "/>
      <sheetName val="몰탈재료산출"/>
      <sheetName val="2공구산출내역"/>
      <sheetName val="J直材4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일위대가목차"/>
      <sheetName val="원형맨홀수량"/>
      <sheetName val="부하LOAD"/>
      <sheetName val="입력1"/>
      <sheetName val="관접합및부설"/>
      <sheetName val="FLA"/>
      <sheetName val="국별인원"/>
      <sheetName val="ATS단가"/>
      <sheetName val="DATA1"/>
      <sheetName val="TEL"/>
      <sheetName val="2.단면가정"/>
      <sheetName val="4.말뚝설계"/>
      <sheetName val="1.설계조건"/>
      <sheetName val="교각1"/>
      <sheetName val="연수동"/>
      <sheetName val="물량표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형틀공사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터파기및재료"/>
      <sheetName val="차량구입"/>
      <sheetName val="내역1"/>
      <sheetName val="설변물량"/>
      <sheetName val="골재집계"/>
      <sheetName val="RAHMEN"/>
      <sheetName val="갑지(추정)"/>
      <sheetName val="Construction"/>
      <sheetName val="SL dau tien"/>
      <sheetName val="Item정리"/>
      <sheetName val="TYPE-A"/>
      <sheetName val="기초일위"/>
      <sheetName val="시설일위"/>
      <sheetName val="조명일위"/>
      <sheetName val="2000년1차"/>
      <sheetName val="전선 및 전선관"/>
      <sheetName val="I一般比"/>
      <sheetName val="N賃率-職"/>
      <sheetName val="전신환매도율"/>
      <sheetName val="설산1.나"/>
      <sheetName val="본사S"/>
      <sheetName val="Equipment"/>
      <sheetName val="Piping"/>
      <sheetName val="6월실적"/>
      <sheetName val="손익분석"/>
      <sheetName val="1-1"/>
      <sheetName val="표지판현황"/>
      <sheetName val="단면가정"/>
      <sheetName val="IMP(MAIN)"/>
      <sheetName val="IMP (REACTOR)"/>
      <sheetName val="봉양~조차장간고하개명(신설)"/>
      <sheetName val="도급양식"/>
      <sheetName val="적격점수&lt;300억미만&gt;"/>
      <sheetName val="검사현황"/>
      <sheetName val="full (2)"/>
      <sheetName val="소일위대가코드표"/>
      <sheetName val="산출내역서집계표"/>
      <sheetName val="단위별 일위대가표"/>
      <sheetName val="정산노무"/>
      <sheetName val="정산재료"/>
      <sheetName val="#REF"/>
      <sheetName val="Baby일위대가"/>
      <sheetName val="부대대비"/>
      <sheetName val="냉연집계"/>
      <sheetName val="신우"/>
      <sheetName val="CODE"/>
      <sheetName val="시멘트"/>
      <sheetName val="별표 "/>
      <sheetName val="7단가"/>
      <sheetName val="월선수금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Front"/>
      <sheetName val="SCH"/>
      <sheetName val="CTEMCOST"/>
      <sheetName val="design data"/>
      <sheetName val="member design"/>
      <sheetName val="연습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건축내역서"/>
      <sheetName val="차선도색현황"/>
      <sheetName val="횡배위치"/>
      <sheetName val="공종별 집계"/>
      <sheetName val="인제내역"/>
      <sheetName val="가동비율"/>
      <sheetName val="노원열병합  건축공사기성내역서"/>
      <sheetName val="금액"/>
      <sheetName val="Languages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DS-최종"/>
      <sheetName val="대비"/>
      <sheetName val="CP-E2 (품셈표)"/>
      <sheetName val="음료실행"/>
      <sheetName val="실행(표지,갑,을)"/>
      <sheetName val="네고율"/>
      <sheetName val="단가디비"/>
      <sheetName val="변화치수"/>
      <sheetName val="기계"/>
      <sheetName val="공사비예산서(토목분)"/>
      <sheetName val="남대문빌딩"/>
      <sheetName val="RING WALL"/>
      <sheetName val="자재단가"/>
      <sheetName val="요율"/>
      <sheetName val="노임"/>
      <sheetName val="자재대"/>
      <sheetName val="비교표"/>
      <sheetName val="골조시행"/>
      <sheetName val="Sheet1 (2)"/>
      <sheetName val="식재"/>
      <sheetName val="시설물"/>
      <sheetName val="식재출력용"/>
      <sheetName val="유지관리"/>
      <sheetName val="CCC"/>
      <sheetName val="설계조건"/>
      <sheetName val="안정계산"/>
      <sheetName val="단면검토"/>
      <sheetName val="A"/>
      <sheetName val="DOGI"/>
      <sheetName val="기성집계"/>
      <sheetName val="SUMMARY(S)"/>
      <sheetName val="확산동"/>
      <sheetName val=""/>
      <sheetName val="C"/>
      <sheetName val="건축공사"/>
      <sheetName val="조명율표"/>
      <sheetName val="LABTOTAL"/>
      <sheetName val="sum1 (2)"/>
      <sheetName val="토&amp;흙"/>
      <sheetName val="배수통관(좌)"/>
      <sheetName val="Data Vol"/>
      <sheetName val="일위대가목록(1)"/>
      <sheetName val="단가대비표(1)"/>
      <sheetName val="C &amp; G RHS"/>
      <sheetName val="I-O(번호별)"/>
      <sheetName val="NSMA-status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T1"/>
      <sheetName val="Macro1"/>
      <sheetName val="Macro2"/>
      <sheetName val="덕전리"/>
      <sheetName val="AS포장복구 "/>
      <sheetName val="경비"/>
      <sheetName val="매원개착터널총괄"/>
      <sheetName val="제원.설계조건"/>
      <sheetName val="진천"/>
      <sheetName val="업무"/>
      <sheetName val="Galaxy 소비자가격표"/>
      <sheetName val="간접비(1)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대창(함평)"/>
      <sheetName val="1.취수장"/>
      <sheetName val="일위목록"/>
      <sheetName val="내역5"/>
      <sheetName val="뚝토공"/>
      <sheetName val="일위집계표"/>
      <sheetName val="화성태안9공구내역(실행)"/>
      <sheetName val="차수"/>
      <sheetName val="HORI. VESSEL"/>
      <sheetName val="BQ-Offsite"/>
      <sheetName val="SOHAR(2nd)"/>
      <sheetName val="WORK-VOL"/>
      <sheetName val="as boq list up"/>
      <sheetName val="대창(장성)"/>
      <sheetName val="대창(함평)-창열"/>
      <sheetName val="목록"/>
      <sheetName val="Schedule E - Pag_x0000__x0000_ﳨ_x0000__x0000__x0000_即酴諬4"/>
      <sheetName val="DB"/>
      <sheetName val="인건비"/>
      <sheetName val="기초코드"/>
      <sheetName val="참조자료"/>
      <sheetName val="도급내역서"/>
      <sheetName val="Y_WORK"/>
      <sheetName val="산출금액내역"/>
      <sheetName val="조명투자및환수계획"/>
      <sheetName val="제조중간결과"/>
      <sheetName val="간접"/>
      <sheetName val="현황"/>
      <sheetName val="기둥(원형)"/>
      <sheetName val="웅진교-S2"/>
      <sheetName val="토공계산서(부체도로)"/>
      <sheetName val="배수공"/>
      <sheetName val="암거"/>
      <sheetName val="포장공"/>
      <sheetName val="4안전율"/>
      <sheetName val="표지"/>
      <sheetName val="현장관리비내역서"/>
      <sheetName val="Schedule E - P磇⊅밀⊅︀ꃕԯ_x0000_缀_x0000__x0000_"/>
      <sheetName val="H-PILE수량집계"/>
      <sheetName val="Util&amp; Real"/>
      <sheetName val="type-F"/>
      <sheetName val="물량"/>
      <sheetName val="직접인건비"/>
      <sheetName val="경비_원본"/>
      <sheetName val="FRT_O"/>
      <sheetName val="FAB_I"/>
      <sheetName val="설계명세서"/>
    </sheetNames>
    <sheetDataSet>
      <sheetData sheetId="0">
        <row r="5">
          <cell r="D5">
            <v>0</v>
          </cell>
          <cell r="E5">
            <v>0</v>
          </cell>
          <cell r="F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81068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72675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64241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55069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개요"/>
      <sheetName val="변수"/>
      <sheetName val="투입물량요약"/>
      <sheetName val="시범사업"/>
      <sheetName val="단위물량"/>
      <sheetName val="공사비비율방식"/>
      <sheetName val="Sheet1"/>
    </sheetNames>
    <sheetDataSet>
      <sheetData sheetId="0"/>
      <sheetData sheetId="1">
        <row r="39">
          <cell r="H39">
            <v>1.1600000000000001</v>
          </cell>
        </row>
        <row r="43">
          <cell r="I43">
            <v>8.58</v>
          </cell>
        </row>
        <row r="44">
          <cell r="I44">
            <v>10.58</v>
          </cell>
        </row>
        <row r="45">
          <cell r="I45">
            <v>10.58</v>
          </cell>
        </row>
        <row r="46">
          <cell r="I46">
            <v>8.58</v>
          </cell>
        </row>
        <row r="50">
          <cell r="I50">
            <v>1.9465600000000001</v>
          </cell>
        </row>
        <row r="59">
          <cell r="I59">
            <v>13.54</v>
          </cell>
        </row>
        <row r="72">
          <cell r="I72">
            <v>28.03</v>
          </cell>
        </row>
        <row r="73">
          <cell r="I73">
            <v>28.03</v>
          </cell>
        </row>
        <row r="78">
          <cell r="H78">
            <v>8.58</v>
          </cell>
        </row>
        <row r="82">
          <cell r="H82">
            <v>32.85</v>
          </cell>
        </row>
        <row r="86">
          <cell r="H86">
            <v>2.2665600000000001</v>
          </cell>
        </row>
        <row r="100">
          <cell r="F100">
            <v>325979</v>
          </cell>
          <cell r="G100">
            <v>258726</v>
          </cell>
          <cell r="H100">
            <v>203802</v>
          </cell>
          <cell r="I100">
            <v>174250</v>
          </cell>
          <cell r="J100">
            <v>131853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공사개요"/>
      <sheetName val="계산서(곡선부)"/>
      <sheetName val="포장재료집계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개요"/>
      <sheetName val="변수"/>
      <sheetName val="시범사업"/>
      <sheetName val="단위모델"/>
      <sheetName val="투입물량_요약"/>
      <sheetName val="설계예산서"/>
      <sheetName val="인건비_내역서"/>
      <sheetName val="인건비_추가내역서"/>
      <sheetName val="&gt;뒤는 부가적인쉬트임"/>
      <sheetName val="공사비비율방식"/>
      <sheetName val="공사비요율방식"/>
      <sheetName val="기본설계"/>
      <sheetName val="분석도구"/>
      <sheetName val="결과분석"/>
      <sheetName val="도로연장증가"/>
      <sheetName val="구조물증가분석"/>
      <sheetName val="터널증가분석"/>
      <sheetName val="예산산정기준"/>
    </sheetNames>
    <sheetDataSet>
      <sheetData sheetId="0"/>
      <sheetData sheetId="1">
        <row r="7">
          <cell r="E7">
            <v>1</v>
          </cell>
        </row>
        <row r="8">
          <cell r="H8">
            <v>4</v>
          </cell>
          <cell r="J8">
            <v>0</v>
          </cell>
        </row>
        <row r="11">
          <cell r="E11">
            <v>1</v>
          </cell>
        </row>
        <row r="17">
          <cell r="E17">
            <v>1</v>
          </cell>
        </row>
        <row r="24">
          <cell r="I24">
            <v>5.05</v>
          </cell>
          <cell r="J24">
            <v>1.25</v>
          </cell>
        </row>
        <row r="25">
          <cell r="I25">
            <v>5.9499999999999993</v>
          </cell>
        </row>
        <row r="26">
          <cell r="I26">
            <v>5.05</v>
          </cell>
        </row>
        <row r="27">
          <cell r="I27">
            <v>4.1500000000000004</v>
          </cell>
        </row>
        <row r="32">
          <cell r="I32">
            <v>4</v>
          </cell>
        </row>
        <row r="34">
          <cell r="I34">
            <v>5.5</v>
          </cell>
        </row>
        <row r="44">
          <cell r="J44">
            <v>14.5</v>
          </cell>
        </row>
        <row r="49">
          <cell r="J49">
            <v>4.9400000000000013</v>
          </cell>
        </row>
        <row r="54">
          <cell r="J54">
            <v>1.3</v>
          </cell>
        </row>
        <row r="58">
          <cell r="J58">
            <v>1.6</v>
          </cell>
        </row>
      </sheetData>
      <sheetData sheetId="2"/>
      <sheetData sheetId="3">
        <row r="67">
          <cell r="H67">
            <v>1.8225276366895724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접인건비_산출근거"/>
      <sheetName val="직접인건비_내역서"/>
      <sheetName val="설계예산서"/>
      <sheetName val="표준모델투입물량"/>
      <sheetName val="입력"/>
      <sheetName val="변수"/>
      <sheetName val="물량산출_상세"/>
      <sheetName val="직접인건비"/>
      <sheetName val="물량투입_요약"/>
      <sheetName val="분야별투입물량비율변화"/>
      <sheetName val="분야별투입물량비율변화 (2)"/>
      <sheetName val="단위모델"/>
      <sheetName val="직접경비"/>
      <sheetName val="평가데이터"/>
      <sheetName val="DATE"/>
    </sheetNames>
    <sheetDataSet>
      <sheetData sheetId="0"/>
      <sheetData sheetId="1"/>
      <sheetData sheetId="2"/>
      <sheetData sheetId="3"/>
      <sheetData sheetId="4"/>
      <sheetData sheetId="5">
        <row r="7">
          <cell r="B7">
            <v>0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개요"/>
      <sheetName val="변수"/>
      <sheetName val="투입물량_요약"/>
      <sheetName val="단위물량_시범사업물량"/>
      <sheetName val="설계예산서"/>
      <sheetName val="인건비_내역서"/>
      <sheetName val="인건비_추가내역서"/>
      <sheetName val="인건비_산출근거"/>
      <sheetName val="공사비비율방식"/>
    </sheetNames>
    <sheetDataSet>
      <sheetData sheetId="0"/>
      <sheetData sheetId="1">
        <row r="7">
          <cell r="E7">
            <v>1.2</v>
          </cell>
        </row>
        <row r="16">
          <cell r="E16">
            <v>1</v>
          </cell>
        </row>
        <row r="20">
          <cell r="E20">
            <v>1</v>
          </cell>
        </row>
        <row r="28">
          <cell r="J28">
            <v>1.3639999999999999</v>
          </cell>
        </row>
        <row r="29">
          <cell r="I29">
            <v>5.55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noc.co.kr/" TargetMode="External"/><Relationship Id="rId2" Type="http://schemas.openxmlformats.org/officeDocument/2006/relationships/hyperlink" Target="http://www.cak.or.kr/board/boardList.do?boardId=spend_wage&amp;menuId=61" TargetMode="External"/><Relationship Id="rId1" Type="http://schemas.openxmlformats.org/officeDocument/2006/relationships/hyperlink" Target="http://www.spiic.or.kr/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://www.g2b.go.kr/pt/menu/selectSubFrame.do?framesrc=/pt/menu/framePrice.do?url=http://www.g2b.go.kr/ci/co/priceGuide.do&amp;menuId=000001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B1:N22"/>
  <sheetViews>
    <sheetView view="pageBreakPreview" zoomScaleSheetLayoutView="100" workbookViewId="0">
      <selection activeCell="J4" sqref="J4"/>
    </sheetView>
  </sheetViews>
  <sheetFormatPr defaultRowHeight="14.25" x14ac:dyDescent="0.15"/>
  <cols>
    <col min="1" max="1" width="1.109375" style="61" customWidth="1"/>
    <col min="2" max="2" width="1.77734375" style="61" customWidth="1"/>
    <col min="3" max="3" width="0.88671875" style="61" hidden="1" customWidth="1"/>
    <col min="4" max="5" width="16.6640625" style="61" customWidth="1"/>
    <col min="6" max="6" width="8.5546875" style="62" customWidth="1"/>
    <col min="7" max="7" width="3.21875" style="62" customWidth="1"/>
    <col min="8" max="8" width="19.6640625" style="62" customWidth="1"/>
    <col min="9" max="9" width="3.88671875" style="62" customWidth="1"/>
    <col min="10" max="10" width="22.33203125" style="61" customWidth="1"/>
    <col min="11" max="11" width="12.88671875" style="61" customWidth="1"/>
    <col min="12" max="12" width="1.77734375" style="61" customWidth="1"/>
    <col min="13" max="13" width="5.5546875" style="61" customWidth="1"/>
    <col min="14" max="14" width="17.77734375" style="61" bestFit="1" customWidth="1"/>
    <col min="15" max="15" width="16.109375" style="61" bestFit="1" customWidth="1"/>
    <col min="16" max="16384" width="8.88671875" style="61"/>
  </cols>
  <sheetData>
    <row r="1" spans="2:13" ht="8.25" customHeight="1" x14ac:dyDescent="0.15"/>
    <row r="2" spans="2:13" s="35" customFormat="1" ht="21" customHeight="1" x14ac:dyDescent="0.15">
      <c r="B2" s="76"/>
      <c r="C2" s="77"/>
      <c r="D2" s="77"/>
      <c r="E2" s="77"/>
      <c r="F2" s="77"/>
      <c r="G2" s="77"/>
      <c r="H2" s="77"/>
      <c r="I2" s="77"/>
      <c r="J2" s="77"/>
      <c r="K2" s="77"/>
      <c r="L2" s="301"/>
    </row>
    <row r="3" spans="2:13" s="35" customFormat="1" ht="24" customHeight="1" x14ac:dyDescent="0.15">
      <c r="B3" s="80"/>
      <c r="C3" s="78" t="s">
        <v>54</v>
      </c>
      <c r="D3" s="302" t="s">
        <v>363</v>
      </c>
      <c r="E3" s="78" t="s">
        <v>54</v>
      </c>
      <c r="F3" s="78" t="s">
        <v>54</v>
      </c>
      <c r="G3" s="78"/>
      <c r="H3" s="78"/>
      <c r="I3" s="78" t="s">
        <v>54</v>
      </c>
      <c r="J3" s="78" t="s">
        <v>54</v>
      </c>
      <c r="K3" s="78"/>
      <c r="L3" s="303" t="s">
        <v>54</v>
      </c>
    </row>
    <row r="4" spans="2:13" s="35" customFormat="1" ht="24" customHeight="1" x14ac:dyDescent="0.15">
      <c r="B4" s="80"/>
      <c r="C4" s="78"/>
      <c r="D4" s="78"/>
      <c r="E4" s="78"/>
      <c r="F4" s="78"/>
      <c r="G4" s="78"/>
      <c r="H4" s="354"/>
      <c r="I4" s="78"/>
      <c r="J4" s="78"/>
      <c r="K4" s="78"/>
      <c r="L4" s="303"/>
      <c r="M4" s="49"/>
    </row>
    <row r="5" spans="2:13" s="35" customFormat="1" ht="24" customHeight="1" x14ac:dyDescent="0.15">
      <c r="B5" s="80"/>
      <c r="C5" s="79"/>
      <c r="D5" s="79"/>
      <c r="E5" s="79"/>
      <c r="F5" s="79"/>
      <c r="G5" s="79"/>
      <c r="H5" s="79"/>
      <c r="I5" s="79"/>
      <c r="J5" s="79"/>
      <c r="K5" s="79"/>
      <c r="L5" s="304"/>
    </row>
    <row r="6" spans="2:13" s="35" customFormat="1" ht="54.75" customHeight="1" x14ac:dyDescent="0.15">
      <c r="B6" s="80"/>
      <c r="C6" s="97"/>
      <c r="D6" s="411" t="s">
        <v>381</v>
      </c>
      <c r="E6" s="412"/>
      <c r="F6" s="412"/>
      <c r="G6" s="412"/>
      <c r="H6" s="412"/>
      <c r="I6" s="412"/>
      <c r="J6" s="412"/>
      <c r="K6" s="412"/>
      <c r="L6" s="413"/>
    </row>
    <row r="7" spans="2:13" s="35" customFormat="1" ht="24" customHeight="1" x14ac:dyDescent="0.15">
      <c r="B7" s="80"/>
      <c r="C7" s="81"/>
      <c r="D7" s="81"/>
      <c r="E7" s="81"/>
      <c r="F7" s="81"/>
      <c r="G7" s="81"/>
      <c r="H7" s="81"/>
      <c r="I7" s="81"/>
      <c r="J7" s="81"/>
      <c r="K7" s="81"/>
      <c r="L7" s="305"/>
    </row>
    <row r="8" spans="2:13" s="35" customFormat="1" ht="24" customHeight="1" x14ac:dyDescent="0.15">
      <c r="B8" s="80"/>
      <c r="C8" s="81"/>
      <c r="D8" s="81"/>
      <c r="E8" s="81"/>
      <c r="F8" s="81"/>
      <c r="G8" s="81"/>
      <c r="H8" s="81"/>
      <c r="I8" s="81"/>
      <c r="J8" s="81"/>
      <c r="K8" s="81"/>
      <c r="L8" s="305"/>
    </row>
    <row r="9" spans="2:13" s="35" customFormat="1" ht="24" customHeight="1" x14ac:dyDescent="0.15">
      <c r="B9" s="80"/>
      <c r="C9" s="81"/>
      <c r="D9" s="81"/>
      <c r="E9" s="81"/>
      <c r="F9" s="81"/>
      <c r="G9" s="81"/>
      <c r="H9" s="81"/>
      <c r="I9" s="81"/>
      <c r="J9" s="81"/>
      <c r="K9" s="81"/>
      <c r="L9" s="305"/>
    </row>
    <row r="10" spans="2:13" s="35" customFormat="1" ht="24" customHeight="1" x14ac:dyDescent="0.15">
      <c r="B10" s="80"/>
      <c r="C10" s="81"/>
      <c r="D10" s="81"/>
      <c r="E10" s="81"/>
      <c r="F10" s="81"/>
      <c r="G10" s="81"/>
      <c r="H10" s="81"/>
      <c r="I10" s="81"/>
      <c r="J10" s="81"/>
      <c r="K10" s="81"/>
      <c r="L10" s="305"/>
    </row>
    <row r="11" spans="2:13" s="35" customFormat="1" ht="24" customHeight="1" x14ac:dyDescent="0.15">
      <c r="B11" s="80"/>
      <c r="C11" s="81"/>
      <c r="D11" s="81"/>
      <c r="E11" s="81"/>
      <c r="F11" s="81"/>
      <c r="G11" s="81"/>
      <c r="H11" s="81"/>
      <c r="I11" s="81"/>
      <c r="J11" s="81"/>
      <c r="K11" s="81"/>
      <c r="L11" s="305"/>
    </row>
    <row r="12" spans="2:13" s="35" customFormat="1" ht="24" customHeight="1" x14ac:dyDescent="0.15">
      <c r="B12" s="80"/>
      <c r="C12" s="81"/>
      <c r="D12" s="81"/>
      <c r="E12" s="81"/>
      <c r="F12" s="81"/>
      <c r="G12" s="81"/>
      <c r="H12" s="81"/>
      <c r="I12" s="81"/>
      <c r="J12" s="81"/>
      <c r="K12" s="81"/>
      <c r="L12" s="305"/>
    </row>
    <row r="13" spans="2:13" s="35" customFormat="1" ht="24" customHeight="1" x14ac:dyDescent="0.15">
      <c r="B13" s="80"/>
      <c r="C13" s="81"/>
      <c r="D13" s="81"/>
      <c r="E13" s="81"/>
      <c r="F13" s="306" t="s">
        <v>129</v>
      </c>
      <c r="G13" s="302"/>
      <c r="H13" s="302"/>
      <c r="I13" s="81"/>
      <c r="J13" s="81"/>
      <c r="K13" s="81"/>
      <c r="L13" s="305"/>
    </row>
    <row r="14" spans="2:13" s="35" customFormat="1" ht="18" customHeight="1" x14ac:dyDescent="0.15">
      <c r="B14" s="80"/>
      <c r="C14" s="81"/>
      <c r="D14" s="81"/>
      <c r="E14" s="81"/>
      <c r="F14" s="307" t="s">
        <v>54</v>
      </c>
      <c r="G14" s="307"/>
      <c r="H14" s="307"/>
      <c r="I14" s="81"/>
      <c r="J14" s="81"/>
      <c r="K14" s="81"/>
      <c r="L14" s="305"/>
    </row>
    <row r="15" spans="2:13" s="35" customFormat="1" ht="24" customHeight="1" x14ac:dyDescent="0.15">
      <c r="B15" s="80"/>
      <c r="C15" s="81"/>
      <c r="D15" s="81"/>
      <c r="E15" s="81"/>
      <c r="F15" s="302" t="s">
        <v>213</v>
      </c>
      <c r="G15" s="302"/>
      <c r="H15" s="302"/>
      <c r="I15" s="81"/>
      <c r="J15" s="81"/>
      <c r="K15" s="81"/>
      <c r="L15" s="305"/>
    </row>
    <row r="16" spans="2:13" s="35" customFormat="1" ht="24" customHeight="1" x14ac:dyDescent="0.15">
      <c r="B16" s="80"/>
      <c r="C16" s="81"/>
      <c r="D16" s="81"/>
      <c r="E16" s="81"/>
      <c r="F16" s="308"/>
      <c r="G16" s="306" t="s">
        <v>151</v>
      </c>
      <c r="H16" s="309" t="s">
        <v>354</v>
      </c>
      <c r="I16" s="310" t="s">
        <v>162</v>
      </c>
      <c r="J16" s="311">
        <f>+설계내역서!H3</f>
        <v>224000000</v>
      </c>
      <c r="K16" s="311"/>
      <c r="L16" s="305"/>
    </row>
    <row r="17" spans="2:14" s="35" customFormat="1" ht="24" customHeight="1" x14ac:dyDescent="0.15">
      <c r="B17" s="80"/>
      <c r="C17" s="81"/>
      <c r="D17" s="81"/>
      <c r="E17" s="81"/>
      <c r="F17" s="312" t="s">
        <v>54</v>
      </c>
      <c r="G17" s="306"/>
      <c r="H17" s="343" t="s">
        <v>355</v>
      </c>
      <c r="I17" s="344" t="s">
        <v>162</v>
      </c>
      <c r="J17" s="345">
        <f>설계내역서!H18</f>
        <v>203636364</v>
      </c>
      <c r="K17" s="345"/>
      <c r="L17" s="305"/>
    </row>
    <row r="18" spans="2:14" s="35" customFormat="1" ht="24" customHeight="1" x14ac:dyDescent="0.15">
      <c r="B18" s="80"/>
      <c r="C18" s="81"/>
      <c r="D18" s="81"/>
      <c r="E18" s="81"/>
      <c r="F18" s="312" t="s">
        <v>54</v>
      </c>
      <c r="G18" s="306"/>
      <c r="H18" s="343" t="s">
        <v>353</v>
      </c>
      <c r="I18" s="344" t="s">
        <v>162</v>
      </c>
      <c r="J18" s="345">
        <f>+설계내역서!H19</f>
        <v>20363636</v>
      </c>
      <c r="K18" s="345"/>
      <c r="L18" s="305"/>
    </row>
    <row r="19" spans="2:14" s="35" customFormat="1" ht="24" customHeight="1" x14ac:dyDescent="0.15">
      <c r="B19" s="80"/>
      <c r="C19" s="81"/>
      <c r="D19" s="81"/>
      <c r="E19" s="81"/>
      <c r="F19" s="307" t="s">
        <v>54</v>
      </c>
      <c r="G19" s="307"/>
      <c r="H19" s="313"/>
      <c r="I19" s="81"/>
      <c r="J19" s="311"/>
      <c r="K19" s="311"/>
      <c r="L19" s="305"/>
    </row>
    <row r="20" spans="2:14" s="35" customFormat="1" ht="24" customHeight="1" x14ac:dyDescent="0.15">
      <c r="B20" s="82"/>
      <c r="C20" s="83"/>
      <c r="D20" s="83"/>
      <c r="E20" s="83"/>
      <c r="F20" s="314"/>
      <c r="G20" s="314"/>
      <c r="H20" s="314"/>
      <c r="I20" s="315"/>
      <c r="J20" s="316"/>
      <c r="K20" s="316"/>
      <c r="L20" s="317"/>
      <c r="M20" s="74"/>
    </row>
    <row r="21" spans="2:14" ht="5.25" customHeight="1" x14ac:dyDescent="0.15">
      <c r="N21" s="63"/>
    </row>
    <row r="22" spans="2:14" ht="27" customHeight="1" x14ac:dyDescent="0.15">
      <c r="N22" s="63"/>
    </row>
  </sheetData>
  <mergeCells count="1">
    <mergeCell ref="D6:L6"/>
  </mergeCells>
  <phoneticPr fontId="72" type="noConversion"/>
  <printOptions horizontalCentered="1" verticalCentered="1"/>
  <pageMargins left="0.70847199999999999" right="0.70847199999999999" top="0.77" bottom="0.61" header="0.51180599999999998" footer="0.51180599999999998"/>
  <pageSetup paperSize="9" scale="9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L23"/>
  <sheetViews>
    <sheetView tabSelected="1" view="pageBreakPreview" zoomScaleSheetLayoutView="100" workbookViewId="0">
      <selection sqref="A1:C1"/>
    </sheetView>
  </sheetViews>
  <sheetFormatPr defaultRowHeight="14.25" x14ac:dyDescent="0.15"/>
  <cols>
    <col min="1" max="1" width="4.33203125" style="61" customWidth="1"/>
    <col min="2" max="2" width="3.109375" style="61" customWidth="1"/>
    <col min="3" max="3" width="20.33203125" style="61" customWidth="1"/>
    <col min="4" max="4" width="27.6640625" style="62" customWidth="1"/>
    <col min="5" max="5" width="7.33203125" style="62" customWidth="1"/>
    <col min="6" max="6" width="8.77734375" style="61" customWidth="1"/>
    <col min="7" max="7" width="10.77734375" style="61" customWidth="1"/>
    <col min="8" max="8" width="16.77734375" style="61" customWidth="1"/>
    <col min="9" max="9" width="8.6640625" style="61" customWidth="1"/>
    <col min="10" max="10" width="2.44140625" style="61" customWidth="1"/>
    <col min="11" max="11" width="18.77734375" style="61" customWidth="1"/>
    <col min="12" max="12" width="16.109375" style="61" bestFit="1" customWidth="1"/>
    <col min="13" max="16384" width="8.88671875" style="61"/>
  </cols>
  <sheetData>
    <row r="1" spans="1:12" s="35" customFormat="1" ht="27" customHeight="1" thickBot="1" x14ac:dyDescent="0.2">
      <c r="A1" s="418" t="s">
        <v>36</v>
      </c>
      <c r="B1" s="419"/>
      <c r="C1" s="420"/>
      <c r="D1" s="33" t="s">
        <v>32</v>
      </c>
      <c r="E1" s="33" t="s">
        <v>9</v>
      </c>
      <c r="F1" s="33" t="s">
        <v>29</v>
      </c>
      <c r="G1" s="33" t="s">
        <v>78</v>
      </c>
      <c r="H1" s="33" t="s">
        <v>38</v>
      </c>
      <c r="I1" s="34" t="s">
        <v>49</v>
      </c>
    </row>
    <row r="2" spans="1:12" s="35" customFormat="1" ht="24" customHeight="1" thickTop="1" x14ac:dyDescent="0.15">
      <c r="A2" s="95" t="s">
        <v>414</v>
      </c>
      <c r="B2" s="37"/>
      <c r="C2" s="38"/>
      <c r="D2" s="338"/>
      <c r="E2" s="100"/>
      <c r="F2" s="39"/>
      <c r="G2" s="39"/>
      <c r="H2" s="40"/>
      <c r="I2" s="41"/>
      <c r="J2" s="42"/>
      <c r="K2" s="220" t="s">
        <v>144</v>
      </c>
    </row>
    <row r="3" spans="1:12" s="35" customFormat="1" ht="24" customHeight="1" x14ac:dyDescent="0.15">
      <c r="A3" s="421" t="s">
        <v>370</v>
      </c>
      <c r="B3" s="422"/>
      <c r="C3" s="423"/>
      <c r="D3" s="43"/>
      <c r="E3" s="43"/>
      <c r="F3" s="44"/>
      <c r="G3" s="44"/>
      <c r="H3" s="45">
        <f>산출근거!F57</f>
        <v>224000000</v>
      </c>
      <c r="I3" s="41"/>
      <c r="K3" s="89" t="s">
        <v>89</v>
      </c>
      <c r="L3" s="49"/>
    </row>
    <row r="4" spans="1:12" s="35" customFormat="1" ht="24" customHeight="1" x14ac:dyDescent="0.15">
      <c r="A4" s="46" t="s">
        <v>18</v>
      </c>
      <c r="B4" s="414" t="s">
        <v>37</v>
      </c>
      <c r="C4" s="415"/>
      <c r="D4" s="47"/>
      <c r="E4" s="100" t="s">
        <v>332</v>
      </c>
      <c r="F4" s="181"/>
      <c r="G4" s="40"/>
      <c r="H4" s="45">
        <f>H5+H6</f>
        <v>79924023</v>
      </c>
      <c r="I4" s="41"/>
      <c r="J4" s="49"/>
      <c r="K4" s="89" t="s">
        <v>218</v>
      </c>
    </row>
    <row r="5" spans="1:12" s="35" customFormat="1" ht="24" customHeight="1" x14ac:dyDescent="0.15">
      <c r="A5" s="426" t="s">
        <v>357</v>
      </c>
      <c r="B5" s="50" t="s">
        <v>56</v>
      </c>
      <c r="C5" s="330" t="s">
        <v>352</v>
      </c>
      <c r="D5" s="47"/>
      <c r="E5" s="100" t="s">
        <v>332</v>
      </c>
      <c r="F5" s="181">
        <f>산출근거!F4</f>
        <v>9.41</v>
      </c>
      <c r="G5" s="40">
        <f>+산출근거!J4</f>
        <v>7640920</v>
      </c>
      <c r="H5" s="48">
        <f>산출근거!R4</f>
        <v>71901057</v>
      </c>
      <c r="I5" s="41"/>
      <c r="J5" s="49"/>
      <c r="K5" s="89" t="s">
        <v>83</v>
      </c>
    </row>
    <row r="6" spans="1:12" s="35" customFormat="1" ht="24" customHeight="1" x14ac:dyDescent="0.15">
      <c r="A6" s="427"/>
      <c r="B6" s="50" t="s">
        <v>19</v>
      </c>
      <c r="C6" s="330" t="s">
        <v>351</v>
      </c>
      <c r="D6" s="59"/>
      <c r="E6" s="36" t="s">
        <v>332</v>
      </c>
      <c r="F6" s="389">
        <f>산출근거!F5</f>
        <v>1.05</v>
      </c>
      <c r="G6" s="54">
        <f>+산출근거!J5</f>
        <v>7640920</v>
      </c>
      <c r="H6" s="368">
        <f>산출근거!R5</f>
        <v>8022966</v>
      </c>
      <c r="I6" s="369"/>
      <c r="J6" s="49"/>
      <c r="K6" s="89" t="s">
        <v>166</v>
      </c>
    </row>
    <row r="7" spans="1:12" s="35" customFormat="1" ht="24" customHeight="1" x14ac:dyDescent="0.15">
      <c r="A7" s="56" t="s">
        <v>55</v>
      </c>
      <c r="B7" s="414" t="s">
        <v>320</v>
      </c>
      <c r="C7" s="415"/>
      <c r="D7" s="331" t="s">
        <v>46</v>
      </c>
      <c r="E7" s="100" t="s">
        <v>11</v>
      </c>
      <c r="F7" s="96">
        <f>산출근거!F8*100</f>
        <v>98.475577999999999</v>
      </c>
      <c r="G7" s="40" t="s">
        <v>54</v>
      </c>
      <c r="H7" s="45">
        <f>산출근거!R7</f>
        <v>77188960</v>
      </c>
      <c r="I7" s="41"/>
      <c r="J7" s="49"/>
      <c r="K7" s="398"/>
    </row>
    <row r="8" spans="1:12" s="35" customFormat="1" ht="24" customHeight="1" x14ac:dyDescent="0.15">
      <c r="A8" s="56" t="s">
        <v>62</v>
      </c>
      <c r="B8" s="414" t="s">
        <v>321</v>
      </c>
      <c r="C8" s="415"/>
      <c r="D8" s="390" t="s">
        <v>195</v>
      </c>
      <c r="E8" s="36" t="s">
        <v>11</v>
      </c>
      <c r="F8" s="391">
        <f>산출근거!K12*100</f>
        <v>10</v>
      </c>
      <c r="G8" s="54"/>
      <c r="H8" s="341">
        <f>산출근거!R11</f>
        <v>15711298</v>
      </c>
      <c r="I8" s="369"/>
      <c r="J8" s="49"/>
      <c r="K8" s="398"/>
    </row>
    <row r="9" spans="1:12" s="35" customFormat="1" ht="24" customHeight="1" x14ac:dyDescent="0.15">
      <c r="A9" s="56" t="s">
        <v>10</v>
      </c>
      <c r="B9" s="414" t="s">
        <v>35</v>
      </c>
      <c r="C9" s="415"/>
      <c r="D9" s="219"/>
      <c r="E9" s="100"/>
      <c r="F9" s="40"/>
      <c r="G9" s="40"/>
      <c r="H9" s="45">
        <f>산출근거!R14</f>
        <v>28954311</v>
      </c>
      <c r="I9" s="41"/>
      <c r="J9" s="49"/>
      <c r="K9" s="49" t="s">
        <v>54</v>
      </c>
    </row>
    <row r="10" spans="1:12" s="35" customFormat="1" ht="24" customHeight="1" x14ac:dyDescent="0.15">
      <c r="A10" s="53"/>
      <c r="B10" s="50" t="s">
        <v>56</v>
      </c>
      <c r="C10" s="101" t="s">
        <v>40</v>
      </c>
      <c r="D10" s="214">
        <f>산출근거!F16</f>
        <v>0.3</v>
      </c>
      <c r="E10" s="100" t="s">
        <v>57</v>
      </c>
      <c r="F10" s="40">
        <v>1</v>
      </c>
      <c r="G10" s="40"/>
      <c r="H10" s="48">
        <f>산출근거!R16</f>
        <v>21570317</v>
      </c>
      <c r="I10" s="41"/>
    </row>
    <row r="11" spans="1:12" s="35" customFormat="1" ht="24" customHeight="1" x14ac:dyDescent="0.15">
      <c r="A11" s="53"/>
      <c r="B11" s="50" t="s">
        <v>19</v>
      </c>
      <c r="C11" s="366" t="s">
        <v>42</v>
      </c>
      <c r="D11" s="367">
        <f>산출근거!F18</f>
        <v>0.1</v>
      </c>
      <c r="E11" s="36" t="s">
        <v>57</v>
      </c>
      <c r="F11" s="54">
        <v>1</v>
      </c>
      <c r="G11" s="54"/>
      <c r="H11" s="368">
        <f>산출근거!R18</f>
        <v>802296</v>
      </c>
      <c r="I11" s="369"/>
    </row>
    <row r="12" spans="1:12" s="35" customFormat="1" ht="24" customHeight="1" x14ac:dyDescent="0.15">
      <c r="A12" s="370"/>
      <c r="B12" s="371" t="s">
        <v>60</v>
      </c>
      <c r="C12" s="372" t="s">
        <v>39</v>
      </c>
      <c r="D12" s="373">
        <f>산출근거!J26</f>
        <v>1</v>
      </c>
      <c r="E12" s="374" t="s">
        <v>6</v>
      </c>
      <c r="F12" s="375">
        <v>6</v>
      </c>
      <c r="G12" s="376">
        <v>0</v>
      </c>
      <c r="H12" s="377">
        <f>산출근거!R26</f>
        <v>6001698</v>
      </c>
      <c r="I12" s="378"/>
    </row>
    <row r="13" spans="1:12" s="35" customFormat="1" ht="24" customHeight="1" x14ac:dyDescent="0.15">
      <c r="A13" s="51"/>
      <c r="B13" s="50" t="s">
        <v>17</v>
      </c>
      <c r="C13" s="101" t="s">
        <v>278</v>
      </c>
      <c r="D13" s="219" t="s">
        <v>393</v>
      </c>
      <c r="E13" s="100" t="s">
        <v>6</v>
      </c>
      <c r="F13" s="169">
        <v>0</v>
      </c>
      <c r="G13" s="40"/>
      <c r="H13" s="48">
        <f>산출근거!R33</f>
        <v>0</v>
      </c>
      <c r="I13" s="52"/>
      <c r="K13" s="49"/>
    </row>
    <row r="14" spans="1:12" s="35" customFormat="1" ht="24" customHeight="1" x14ac:dyDescent="0.15">
      <c r="A14" s="53"/>
      <c r="B14" s="50" t="s">
        <v>53</v>
      </c>
      <c r="C14" s="366" t="s">
        <v>25</v>
      </c>
      <c r="D14" s="36"/>
      <c r="E14" s="36" t="s">
        <v>57</v>
      </c>
      <c r="F14" s="54">
        <v>1</v>
      </c>
      <c r="G14" s="54"/>
      <c r="H14" s="368">
        <f>산출근거!S39</f>
        <v>580000</v>
      </c>
      <c r="I14" s="55"/>
    </row>
    <row r="15" spans="1:12" s="35" customFormat="1" ht="24" customHeight="1" x14ac:dyDescent="0.15">
      <c r="A15" s="379" t="s">
        <v>371</v>
      </c>
      <c r="B15" s="428" t="s">
        <v>372</v>
      </c>
      <c r="C15" s="429"/>
      <c r="D15" s="331" t="s">
        <v>46</v>
      </c>
      <c r="E15" s="100" t="s">
        <v>11</v>
      </c>
      <c r="F15" s="409">
        <v>0.3</v>
      </c>
      <c r="G15" s="54"/>
      <c r="H15" s="45">
        <f>산출근거!R41</f>
        <v>239772</v>
      </c>
      <c r="I15" s="55"/>
    </row>
    <row r="16" spans="1:12" s="35" customFormat="1" ht="24" customHeight="1" x14ac:dyDescent="0.15">
      <c r="A16" s="379" t="s">
        <v>366</v>
      </c>
      <c r="B16" s="414" t="s">
        <v>322</v>
      </c>
      <c r="C16" s="415"/>
      <c r="D16" s="36"/>
      <c r="E16" s="36"/>
      <c r="F16" s="54"/>
      <c r="G16" s="54"/>
      <c r="H16" s="45">
        <f>H4+H7+H8+H9+H15</f>
        <v>202018364</v>
      </c>
      <c r="I16" s="55"/>
      <c r="J16" s="49"/>
      <c r="K16" s="57"/>
    </row>
    <row r="17" spans="1:12" s="35" customFormat="1" ht="24" customHeight="1" x14ac:dyDescent="0.15">
      <c r="A17" s="379" t="s">
        <v>367</v>
      </c>
      <c r="B17" s="424" t="s">
        <v>356</v>
      </c>
      <c r="C17" s="425"/>
      <c r="D17" s="59"/>
      <c r="E17" s="36" t="s">
        <v>57</v>
      </c>
      <c r="F17" s="54">
        <v>1</v>
      </c>
      <c r="G17" s="54"/>
      <c r="H17" s="45">
        <f>산출근거!R44</f>
        <v>1618000</v>
      </c>
      <c r="I17" s="60"/>
      <c r="K17" s="58"/>
    </row>
    <row r="18" spans="1:12" s="35" customFormat="1" ht="24" customHeight="1" x14ac:dyDescent="0.15">
      <c r="A18" s="379" t="s">
        <v>368</v>
      </c>
      <c r="B18" s="414" t="s">
        <v>24</v>
      </c>
      <c r="C18" s="415"/>
      <c r="D18" s="59"/>
      <c r="E18" s="36"/>
      <c r="F18" s="340"/>
      <c r="G18" s="54"/>
      <c r="H18" s="341">
        <f>산출근거!F55</f>
        <v>203636364</v>
      </c>
      <c r="I18" s="363"/>
      <c r="K18" s="58"/>
      <c r="L18" s="74"/>
    </row>
    <row r="19" spans="1:12" s="35" customFormat="1" ht="24" customHeight="1" thickBot="1" x14ac:dyDescent="0.2">
      <c r="A19" s="342" t="s">
        <v>369</v>
      </c>
      <c r="B19" s="416" t="s">
        <v>353</v>
      </c>
      <c r="C19" s="417"/>
      <c r="D19" s="333"/>
      <c r="E19" s="334"/>
      <c r="F19" s="335"/>
      <c r="G19" s="336"/>
      <c r="H19" s="326">
        <f>+산출근거!F56</f>
        <v>20363636</v>
      </c>
      <c r="I19" s="337"/>
      <c r="K19" s="57"/>
      <c r="L19" s="74"/>
    </row>
    <row r="20" spans="1:12" ht="27" customHeight="1" x14ac:dyDescent="0.15">
      <c r="K20" s="63"/>
    </row>
    <row r="21" spans="1:12" ht="27" customHeight="1" x14ac:dyDescent="0.15">
      <c r="H21" s="64"/>
      <c r="K21" s="63"/>
    </row>
    <row r="22" spans="1:12" ht="27" customHeight="1" x14ac:dyDescent="0.15">
      <c r="H22" s="75"/>
    </row>
    <row r="23" spans="1:12" x14ac:dyDescent="0.15">
      <c r="I23" s="64"/>
    </row>
  </sheetData>
  <mergeCells count="12">
    <mergeCell ref="B18:C18"/>
    <mergeCell ref="B19:C19"/>
    <mergeCell ref="A1:C1"/>
    <mergeCell ref="B4:C4"/>
    <mergeCell ref="B7:C7"/>
    <mergeCell ref="B8:C8"/>
    <mergeCell ref="B9:C9"/>
    <mergeCell ref="A3:C3"/>
    <mergeCell ref="B16:C16"/>
    <mergeCell ref="B17:C17"/>
    <mergeCell ref="A5:A6"/>
    <mergeCell ref="B15:C15"/>
  </mergeCells>
  <phoneticPr fontId="72" type="noConversion"/>
  <printOptions horizontalCentered="1" verticalCentered="1"/>
  <pageMargins left="0.70847199999999999" right="0.70847199999999999" top="0.94472199999999995" bottom="0.78722199999999998" header="0.51180599999999998" footer="0.51180599999999998"/>
  <pageSetup paperSize="9"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AN60"/>
  <sheetViews>
    <sheetView view="pageBreakPreview" zoomScale="85" zoomScaleSheetLayoutView="85" workbookViewId="0">
      <pane xSplit="21" ySplit="10" topLeftCell="V11" activePane="bottomRight" state="frozen"/>
      <selection pane="topRight" activeCell="V1" sqref="V1"/>
      <selection pane="bottomLeft" activeCell="A11" sqref="A11"/>
      <selection pane="bottomRight" activeCell="F9" sqref="F9"/>
    </sheetView>
  </sheetViews>
  <sheetFormatPr defaultColWidth="10.77734375" defaultRowHeight="13.5" x14ac:dyDescent="0.15"/>
  <cols>
    <col min="1" max="1" width="2.21875" style="14" customWidth="1"/>
    <col min="2" max="2" width="2.77734375" style="14" customWidth="1"/>
    <col min="3" max="3" width="4" style="14" customWidth="1"/>
    <col min="4" max="4" width="21" style="14" customWidth="1"/>
    <col min="5" max="5" width="5.88671875" style="14" customWidth="1"/>
    <col min="6" max="11" width="4.77734375" style="14" customWidth="1"/>
    <col min="12" max="12" width="5.6640625" style="14" bestFit="1" customWidth="1"/>
    <col min="13" max="13" width="5.5546875" style="14" customWidth="1"/>
    <col min="14" max="14" width="4.77734375" style="14" customWidth="1"/>
    <col min="15" max="15" width="6" style="14" customWidth="1"/>
    <col min="16" max="16" width="6.109375" style="14" customWidth="1"/>
    <col min="17" max="19" width="4.77734375" style="14" customWidth="1"/>
    <col min="20" max="20" width="8.88671875" style="14" customWidth="1"/>
    <col min="21" max="21" width="4.77734375" style="14" customWidth="1"/>
    <col min="22" max="22" width="18.88671875" style="14" customWidth="1"/>
    <col min="23" max="24" width="26.77734375" style="14" customWidth="1"/>
    <col min="25" max="26" width="6.77734375" style="14" customWidth="1"/>
    <col min="27" max="29" width="6.109375" style="14" customWidth="1"/>
    <col min="30" max="31" width="5.88671875" style="14" customWidth="1"/>
    <col min="32" max="32" width="5.88671875" style="15" customWidth="1"/>
    <col min="33" max="33" width="6.77734375" style="15" customWidth="1"/>
    <col min="34" max="38" width="6.109375" style="14" customWidth="1"/>
    <col min="39" max="39" width="4.77734375" style="14" customWidth="1"/>
    <col min="40" max="40" width="4.77734375" style="15" customWidth="1"/>
    <col min="41" max="48" width="4.77734375" style="14" customWidth="1"/>
    <col min="49" max="16384" width="10.77734375" style="14"/>
  </cols>
  <sheetData>
    <row r="1" spans="1:40" ht="20.100000000000001" customHeight="1" x14ac:dyDescent="0.15">
      <c r="A1" s="3" t="s">
        <v>109</v>
      </c>
      <c r="B1"/>
      <c r="W1" s="267" t="s">
        <v>133</v>
      </c>
      <c r="AC1" s="2"/>
    </row>
    <row r="2" spans="1:40" ht="9.9499999999999993" customHeight="1" x14ac:dyDescent="0.15">
      <c r="A2" s="3"/>
      <c r="B2"/>
      <c r="AC2" s="68"/>
    </row>
    <row r="3" spans="1:40" s="27" customFormat="1" ht="20.100000000000001" customHeight="1" x14ac:dyDescent="0.2">
      <c r="B3" s="25" t="s">
        <v>18</v>
      </c>
      <c r="C3" s="26" t="s">
        <v>37</v>
      </c>
      <c r="H3" s="293"/>
      <c r="K3" s="28"/>
      <c r="L3" s="26"/>
      <c r="M3" s="29"/>
      <c r="Q3" s="65" t="s">
        <v>157</v>
      </c>
      <c r="R3" s="448">
        <f>SUM(R4:T5)</f>
        <v>79924023</v>
      </c>
      <c r="S3" s="448"/>
      <c r="T3" s="448"/>
      <c r="U3" s="23" t="s">
        <v>20</v>
      </c>
      <c r="V3" s="24"/>
      <c r="W3" s="6" t="s">
        <v>105</v>
      </c>
      <c r="AF3" s="28"/>
      <c r="AG3" s="217" t="s">
        <v>214</v>
      </c>
      <c r="AN3" s="28"/>
    </row>
    <row r="4" spans="1:40" s="16" customFormat="1" ht="20.100000000000001" customHeight="1" x14ac:dyDescent="0.15">
      <c r="C4" s="486" t="s">
        <v>357</v>
      </c>
      <c r="D4" s="22" t="s">
        <v>232</v>
      </c>
      <c r="E4" s="19" t="s">
        <v>162</v>
      </c>
      <c r="F4" s="488">
        <f>+'건설사업관리기술자 배치'!N30</f>
        <v>9.41</v>
      </c>
      <c r="G4" s="488"/>
      <c r="H4" s="488"/>
      <c r="I4" s="20" t="s">
        <v>58</v>
      </c>
      <c r="J4" s="490">
        <f>'건설사업관리기술자 배치'!V22</f>
        <v>7640920</v>
      </c>
      <c r="K4" s="490"/>
      <c r="L4" s="490"/>
      <c r="M4" s="490"/>
      <c r="Q4" s="65" t="s">
        <v>157</v>
      </c>
      <c r="R4" s="487">
        <f>INT(F4*J4)</f>
        <v>71901057</v>
      </c>
      <c r="S4" s="487"/>
      <c r="T4" s="487"/>
      <c r="U4" s="384" t="s">
        <v>20</v>
      </c>
      <c r="W4" s="434" t="s">
        <v>309</v>
      </c>
      <c r="X4" s="434"/>
      <c r="Y4" s="434" t="s">
        <v>77</v>
      </c>
      <c r="Z4" s="434"/>
      <c r="AA4" s="279" t="s">
        <v>9</v>
      </c>
      <c r="AB4" s="434" t="s">
        <v>287</v>
      </c>
      <c r="AC4" s="434"/>
      <c r="AD4" s="430" t="s">
        <v>82</v>
      </c>
      <c r="AE4" s="435"/>
      <c r="AF4" s="435"/>
      <c r="AG4" s="431"/>
    </row>
    <row r="5" spans="1:40" s="16" customFormat="1" ht="20.100000000000001" customHeight="1" x14ac:dyDescent="0.15">
      <c r="C5" s="486"/>
      <c r="D5" s="22" t="s">
        <v>270</v>
      </c>
      <c r="E5" s="19" t="s">
        <v>162</v>
      </c>
      <c r="F5" s="488">
        <f>'건설사업관리기술자 배치'!N31</f>
        <v>1.05</v>
      </c>
      <c r="G5" s="488"/>
      <c r="H5" s="488"/>
      <c r="I5" s="20" t="s">
        <v>58</v>
      </c>
      <c r="J5" s="490">
        <f>J4</f>
        <v>7640920</v>
      </c>
      <c r="K5" s="490"/>
      <c r="L5" s="490"/>
      <c r="M5" s="490"/>
      <c r="Q5" s="65" t="s">
        <v>157</v>
      </c>
      <c r="R5" s="487">
        <f>INT(F5*J5)</f>
        <v>8022966</v>
      </c>
      <c r="S5" s="487"/>
      <c r="T5" s="487"/>
      <c r="U5" s="384" t="s">
        <v>20</v>
      </c>
      <c r="W5" s="434" t="s">
        <v>252</v>
      </c>
      <c r="X5" s="434"/>
      <c r="Y5" s="434" t="s">
        <v>233</v>
      </c>
      <c r="Z5" s="434"/>
      <c r="AA5" s="279" t="s">
        <v>11</v>
      </c>
      <c r="AB5" s="503">
        <v>110</v>
      </c>
      <c r="AC5" s="503"/>
      <c r="AD5" s="430"/>
      <c r="AE5" s="435"/>
      <c r="AF5" s="435"/>
      <c r="AG5" s="431"/>
    </row>
    <row r="6" spans="1:40" s="24" customFormat="1" ht="20.100000000000001" customHeight="1" x14ac:dyDescent="0.15">
      <c r="D6" s="30"/>
      <c r="R6" s="23"/>
      <c r="S6" s="23"/>
      <c r="T6" s="23"/>
      <c r="U6" s="23"/>
      <c r="V6" s="327"/>
      <c r="W6" s="434"/>
      <c r="X6" s="434"/>
      <c r="Y6" s="434"/>
      <c r="Z6" s="434"/>
      <c r="AA6" s="279"/>
      <c r="AB6" s="503"/>
      <c r="AC6" s="503"/>
      <c r="AD6" s="430"/>
      <c r="AE6" s="435"/>
      <c r="AF6" s="435"/>
      <c r="AG6" s="431"/>
      <c r="AH6" s="16"/>
    </row>
    <row r="7" spans="1:40" s="16" customFormat="1" ht="20.100000000000001" customHeight="1" x14ac:dyDescent="0.15">
      <c r="B7" s="25" t="s">
        <v>55</v>
      </c>
      <c r="C7" s="26" t="s">
        <v>142</v>
      </c>
      <c r="Q7" s="65" t="s">
        <v>157</v>
      </c>
      <c r="R7" s="448">
        <f>R9</f>
        <v>77188960</v>
      </c>
      <c r="S7" s="448"/>
      <c r="T7" s="448"/>
      <c r="U7" s="23" t="s">
        <v>20</v>
      </c>
      <c r="V7" s="24"/>
      <c r="W7" s="434" t="s">
        <v>40</v>
      </c>
      <c r="X7" s="434"/>
      <c r="Y7" s="444">
        <v>0.3</v>
      </c>
      <c r="Z7" s="434"/>
      <c r="AA7" s="279" t="s">
        <v>11</v>
      </c>
      <c r="AB7" s="503">
        <v>30</v>
      </c>
      <c r="AC7" s="503"/>
      <c r="AD7" s="497" t="s">
        <v>219</v>
      </c>
      <c r="AE7" s="498"/>
      <c r="AF7" s="498"/>
      <c r="AG7" s="499"/>
    </row>
    <row r="8" spans="1:40" s="16" customFormat="1" ht="20.100000000000001" customHeight="1" x14ac:dyDescent="0.15">
      <c r="D8" s="32">
        <f>R3</f>
        <v>79924023</v>
      </c>
      <c r="E8" s="15" t="s">
        <v>58</v>
      </c>
      <c r="F8" s="484">
        <v>0.98475577999999997</v>
      </c>
      <c r="G8" s="484"/>
      <c r="Q8" s="19" t="s">
        <v>157</v>
      </c>
      <c r="R8" s="487">
        <f>INT(D8*F8)</f>
        <v>78705643</v>
      </c>
      <c r="S8" s="487"/>
      <c r="T8" s="487"/>
      <c r="U8" s="384" t="s">
        <v>20</v>
      </c>
      <c r="W8" s="434" t="s">
        <v>42</v>
      </c>
      <c r="X8" s="434"/>
      <c r="Y8" s="444">
        <v>0.1</v>
      </c>
      <c r="Z8" s="434"/>
      <c r="AA8" s="279" t="s">
        <v>11</v>
      </c>
      <c r="AB8" s="504">
        <v>10</v>
      </c>
      <c r="AC8" s="504"/>
      <c r="AD8" s="500"/>
      <c r="AE8" s="501"/>
      <c r="AF8" s="501"/>
      <c r="AG8" s="502"/>
    </row>
    <row r="9" spans="1:40" s="16" customFormat="1" ht="20.100000000000001" customHeight="1" x14ac:dyDescent="0.15">
      <c r="N9" s="16" t="s">
        <v>33</v>
      </c>
      <c r="Q9" s="19" t="s">
        <v>153</v>
      </c>
      <c r="R9" s="487">
        <f>R8+V9</f>
        <v>77188960</v>
      </c>
      <c r="S9" s="487"/>
      <c r="T9" s="487"/>
      <c r="U9" s="384" t="s">
        <v>20</v>
      </c>
      <c r="V9" s="362">
        <v>-1516683</v>
      </c>
      <c r="W9" s="434" t="s">
        <v>255</v>
      </c>
      <c r="X9" s="434"/>
      <c r="Y9" s="434" t="s">
        <v>216</v>
      </c>
      <c r="Z9" s="434"/>
      <c r="AA9" s="279"/>
      <c r="AB9" s="505" t="s">
        <v>360</v>
      </c>
      <c r="AC9" s="505"/>
      <c r="AD9" s="430"/>
      <c r="AE9" s="435"/>
      <c r="AF9" s="435"/>
      <c r="AG9" s="431"/>
    </row>
    <row r="10" spans="1:40" s="16" customFormat="1" ht="20.100000000000001" customHeight="1" x14ac:dyDescent="0.15">
      <c r="Q10" s="19"/>
      <c r="R10" s="380"/>
      <c r="S10" s="380"/>
      <c r="T10" s="380"/>
      <c r="U10" s="384"/>
      <c r="W10" s="430" t="s">
        <v>259</v>
      </c>
      <c r="X10" s="431"/>
      <c r="Y10" s="432" t="s">
        <v>258</v>
      </c>
      <c r="Z10" s="433"/>
      <c r="AA10" s="279" t="s">
        <v>336</v>
      </c>
      <c r="AB10" s="436">
        <v>1818.31</v>
      </c>
      <c r="AC10" s="437"/>
      <c r="AD10" s="438" t="s">
        <v>350</v>
      </c>
      <c r="AE10" s="439"/>
      <c r="AF10" s="439"/>
      <c r="AG10" s="440"/>
      <c r="AH10" s="225" t="s">
        <v>362</v>
      </c>
    </row>
    <row r="11" spans="1:40" s="16" customFormat="1" ht="20.100000000000001" customHeight="1" x14ac:dyDescent="0.15">
      <c r="B11" s="25" t="s">
        <v>62</v>
      </c>
      <c r="C11" s="26" t="s">
        <v>85</v>
      </c>
      <c r="Q11" s="65" t="s">
        <v>157</v>
      </c>
      <c r="R11" s="448">
        <f>R12</f>
        <v>15711298</v>
      </c>
      <c r="S11" s="448"/>
      <c r="T11" s="448"/>
      <c r="U11" s="23" t="s">
        <v>20</v>
      </c>
      <c r="V11" s="24"/>
      <c r="W11" s="430" t="s">
        <v>15</v>
      </c>
      <c r="X11" s="431"/>
      <c r="Y11" s="432" t="s">
        <v>260</v>
      </c>
      <c r="Z11" s="433"/>
      <c r="AA11" s="279" t="s">
        <v>336</v>
      </c>
      <c r="AB11" s="436">
        <v>1810.49</v>
      </c>
      <c r="AC11" s="437"/>
      <c r="AD11" s="441" t="s">
        <v>419</v>
      </c>
      <c r="AE11" s="442"/>
      <c r="AF11" s="442"/>
      <c r="AG11" s="443"/>
    </row>
    <row r="12" spans="1:40" s="16" customFormat="1" ht="20.100000000000001" customHeight="1" x14ac:dyDescent="0.15">
      <c r="D12" s="31">
        <f>R3</f>
        <v>79924023</v>
      </c>
      <c r="E12" s="15" t="s">
        <v>154</v>
      </c>
      <c r="F12" s="489">
        <f>R9</f>
        <v>77188960</v>
      </c>
      <c r="G12" s="489"/>
      <c r="H12" s="489"/>
      <c r="I12" s="489"/>
      <c r="J12" s="15" t="s">
        <v>58</v>
      </c>
      <c r="K12" s="484">
        <v>0.1</v>
      </c>
      <c r="L12" s="484"/>
      <c r="Q12" s="19" t="s">
        <v>157</v>
      </c>
      <c r="R12" s="487">
        <f>INT((D12+F12)*K12)</f>
        <v>15711298</v>
      </c>
      <c r="S12" s="487"/>
      <c r="T12" s="487"/>
      <c r="U12" s="384" t="s">
        <v>20</v>
      </c>
      <c r="W12" s="430" t="s">
        <v>256</v>
      </c>
      <c r="X12" s="431"/>
      <c r="Y12" s="432" t="s">
        <v>79</v>
      </c>
      <c r="Z12" s="433"/>
      <c r="AA12" s="279" t="s">
        <v>337</v>
      </c>
      <c r="AB12" s="495">
        <v>172068</v>
      </c>
      <c r="AC12" s="496"/>
      <c r="AD12" s="430" t="s">
        <v>401</v>
      </c>
      <c r="AE12" s="435"/>
      <c r="AF12" s="435"/>
      <c r="AG12" s="431"/>
      <c r="AH12" s="225" t="s">
        <v>64</v>
      </c>
    </row>
    <row r="13" spans="1:40" s="16" customFormat="1" ht="17.25" customHeight="1" x14ac:dyDescent="0.15">
      <c r="R13" s="384"/>
      <c r="S13" s="384"/>
      <c r="T13" s="384"/>
      <c r="U13" s="384"/>
      <c r="W13" s="430" t="s">
        <v>282</v>
      </c>
      <c r="X13" s="431"/>
      <c r="Y13" s="432" t="s">
        <v>275</v>
      </c>
      <c r="Z13" s="433"/>
      <c r="AA13" s="279" t="s">
        <v>329</v>
      </c>
      <c r="AB13" s="495">
        <v>1000000</v>
      </c>
      <c r="AC13" s="496"/>
      <c r="AD13" s="430"/>
      <c r="AE13" s="435"/>
      <c r="AF13" s="435"/>
      <c r="AG13" s="431"/>
    </row>
    <row r="14" spans="1:40" s="16" customFormat="1" ht="19.5" customHeight="1" x14ac:dyDescent="0.15">
      <c r="B14" s="25" t="s">
        <v>10</v>
      </c>
      <c r="C14" s="26" t="s">
        <v>35</v>
      </c>
      <c r="Q14" s="65" t="s">
        <v>157</v>
      </c>
      <c r="R14" s="448">
        <f>SUM(R16,R18,R26,R33,S39)</f>
        <v>28954311</v>
      </c>
      <c r="S14" s="448"/>
      <c r="T14" s="448"/>
      <c r="U14" s="23" t="s">
        <v>20</v>
      </c>
      <c r="V14" s="24"/>
      <c r="W14" s="430" t="s">
        <v>25</v>
      </c>
      <c r="X14" s="431"/>
      <c r="Y14" s="432" t="s">
        <v>338</v>
      </c>
      <c r="Z14" s="433"/>
      <c r="AA14" s="65" t="s">
        <v>20</v>
      </c>
      <c r="AB14" s="463">
        <v>150</v>
      </c>
      <c r="AC14" s="464"/>
      <c r="AD14" s="438" t="s">
        <v>348</v>
      </c>
      <c r="AE14" s="439"/>
      <c r="AF14" s="439"/>
      <c r="AG14" s="440"/>
      <c r="AH14" s="16" t="s">
        <v>148</v>
      </c>
      <c r="AJ14" s="226"/>
      <c r="AN14" s="19"/>
    </row>
    <row r="15" spans="1:40" s="16" customFormat="1" ht="19.5" customHeight="1" x14ac:dyDescent="0.15">
      <c r="C15" s="216" t="str">
        <f>CONCATENATE("가) 현장주재비 : 상주건설사업관리기술자 직접인건비의"," ",AB7,"%")</f>
        <v>가) 현장주재비 : 상주건설사업관리기술자 직접인건비의 30%</v>
      </c>
      <c r="K15" s="170"/>
      <c r="R15" s="384"/>
      <c r="S15" s="384"/>
      <c r="T15" s="384"/>
      <c r="U15" s="384"/>
      <c r="W15" s="430" t="s">
        <v>254</v>
      </c>
      <c r="X15" s="431"/>
      <c r="Y15" s="432" t="s">
        <v>339</v>
      </c>
      <c r="Z15" s="433"/>
      <c r="AA15" s="279" t="s">
        <v>20</v>
      </c>
      <c r="AB15" s="463">
        <v>2500</v>
      </c>
      <c r="AC15" s="464"/>
      <c r="AD15" s="441"/>
      <c r="AE15" s="442"/>
      <c r="AF15" s="442"/>
      <c r="AG15" s="443"/>
      <c r="AH15" s="224" t="s">
        <v>380</v>
      </c>
      <c r="AJ15" s="226"/>
      <c r="AN15" s="19"/>
    </row>
    <row r="16" spans="1:40" s="16" customFormat="1" ht="19.5" customHeight="1" x14ac:dyDescent="0.15">
      <c r="D16" s="32">
        <f>R4</f>
        <v>71901057</v>
      </c>
      <c r="E16" s="15" t="s">
        <v>58</v>
      </c>
      <c r="F16" s="480">
        <f>AB7/100</f>
        <v>0.3</v>
      </c>
      <c r="G16" s="480"/>
      <c r="Q16" s="65" t="s">
        <v>157</v>
      </c>
      <c r="R16" s="448">
        <f>INT(D16*F16)</f>
        <v>21570317</v>
      </c>
      <c r="S16" s="448"/>
      <c r="T16" s="448"/>
      <c r="U16" s="23" t="s">
        <v>20</v>
      </c>
      <c r="V16" s="24"/>
      <c r="AN16" s="19"/>
    </row>
    <row r="17" spans="2:40" s="16" customFormat="1" ht="19.5" customHeight="1" x14ac:dyDescent="0.15">
      <c r="C17" s="216" t="str">
        <f>CONCATENATE("나) 출장여비 : 기술지원기술자 직접인건비의"," ",AB8,"%")</f>
        <v>나) 출장여비 : 기술지원기술자 직접인건비의 10%</v>
      </c>
      <c r="D17" s="32"/>
      <c r="E17" s="15"/>
      <c r="F17" s="10"/>
      <c r="G17" s="10"/>
      <c r="Q17" s="13"/>
      <c r="R17" s="381"/>
      <c r="S17" s="381"/>
      <c r="T17" s="381"/>
      <c r="U17" s="23"/>
      <c r="V17" s="24"/>
      <c r="W17" s="221" t="s">
        <v>413</v>
      </c>
      <c r="X17" s="24"/>
      <c r="Y17" s="24"/>
      <c r="Z17" s="24"/>
      <c r="AA17" s="24"/>
      <c r="AB17" s="24"/>
      <c r="AC17" s="24"/>
      <c r="AE17" s="24"/>
      <c r="AG17" s="222" t="s">
        <v>253</v>
      </c>
      <c r="AN17" s="19"/>
    </row>
    <row r="18" spans="2:40" s="16" customFormat="1" ht="19.5" customHeight="1" x14ac:dyDescent="0.15">
      <c r="D18" s="32">
        <f>R5</f>
        <v>8022966</v>
      </c>
      <c r="E18" s="15" t="s">
        <v>58</v>
      </c>
      <c r="F18" s="480">
        <f>AB8/100</f>
        <v>0.1</v>
      </c>
      <c r="G18" s="480"/>
      <c r="Q18" s="65" t="s">
        <v>157</v>
      </c>
      <c r="R18" s="448">
        <f>INT(D18*F18)</f>
        <v>802296</v>
      </c>
      <c r="S18" s="448"/>
      <c r="T18" s="448"/>
      <c r="U18" s="23" t="s">
        <v>20</v>
      </c>
      <c r="V18" s="24"/>
      <c r="W18" s="279" t="s">
        <v>340</v>
      </c>
      <c r="X18" s="434" t="s">
        <v>277</v>
      </c>
      <c r="Y18" s="434"/>
      <c r="Z18" s="434" t="s">
        <v>274</v>
      </c>
      <c r="AA18" s="434"/>
      <c r="AB18" s="434"/>
      <c r="AC18" s="434"/>
      <c r="AD18" s="434"/>
      <c r="AE18" s="434" t="s">
        <v>281</v>
      </c>
      <c r="AF18" s="434"/>
      <c r="AG18" s="279" t="s">
        <v>341</v>
      </c>
      <c r="AH18" s="225" t="s">
        <v>347</v>
      </c>
      <c r="AN18" s="19"/>
    </row>
    <row r="19" spans="2:40" s="16" customFormat="1" ht="19.5" customHeight="1" x14ac:dyDescent="0.15">
      <c r="R19" s="384"/>
      <c r="S19" s="384"/>
      <c r="T19" s="384"/>
      <c r="U19" s="384"/>
      <c r="W19" s="279" t="s">
        <v>342</v>
      </c>
      <c r="X19" s="450">
        <v>36620000</v>
      </c>
      <c r="Y19" s="450"/>
      <c r="Z19" s="451" t="s">
        <v>209</v>
      </c>
      <c r="AA19" s="452"/>
      <c r="AB19" s="452"/>
      <c r="AC19" s="452"/>
      <c r="AD19" s="453"/>
      <c r="AE19" s="492">
        <v>1319</v>
      </c>
      <c r="AF19" s="492"/>
      <c r="AG19" s="223" t="s">
        <v>14</v>
      </c>
      <c r="AN19" s="19"/>
    </row>
    <row r="20" spans="2:40" s="12" customFormat="1" ht="19.5" customHeight="1" x14ac:dyDescent="0.15">
      <c r="C20" s="84" t="s">
        <v>217</v>
      </c>
      <c r="E20" s="393"/>
      <c r="R20" s="384"/>
      <c r="S20" s="384"/>
      <c r="T20" s="384"/>
      <c r="U20" s="384"/>
      <c r="W20" s="279" t="s">
        <v>335</v>
      </c>
      <c r="X20" s="450">
        <v>20650000</v>
      </c>
      <c r="Y20" s="450"/>
      <c r="Z20" s="460" t="s">
        <v>349</v>
      </c>
      <c r="AA20" s="461"/>
      <c r="AB20" s="461"/>
      <c r="AC20" s="461"/>
      <c r="AD20" s="462"/>
      <c r="AE20" s="492">
        <v>1547</v>
      </c>
      <c r="AF20" s="492"/>
      <c r="AG20" s="223" t="s">
        <v>15</v>
      </c>
      <c r="AN20" s="131"/>
    </row>
    <row r="21" spans="2:40" ht="19.5" customHeight="1" x14ac:dyDescent="0.15">
      <c r="B21" s="13"/>
      <c r="C21" s="98" t="s">
        <v>330</v>
      </c>
      <c r="D21" s="86" t="str">
        <f>IF(AB9=W19,Z19,IF(AB9=W20,Z20,""))</f>
        <v>승용차 2000cc 이하 적용(아반떼 1.6)</v>
      </c>
      <c r="E21" s="19"/>
      <c r="F21" s="65"/>
      <c r="G21" s="19"/>
      <c r="H21" s="19"/>
      <c r="I21" s="19"/>
      <c r="J21" s="19"/>
      <c r="K21" s="19"/>
      <c r="L21" s="19"/>
      <c r="M21" s="19"/>
      <c r="N21" s="19"/>
      <c r="R21" s="380"/>
      <c r="S21" s="380"/>
      <c r="T21" s="380"/>
      <c r="U21" s="384"/>
      <c r="V21" s="16"/>
    </row>
    <row r="22" spans="2:40" ht="19.5" customHeight="1" x14ac:dyDescent="0.15">
      <c r="D22" s="218" t="s">
        <v>146</v>
      </c>
      <c r="E22" s="482">
        <f>X20</f>
        <v>20650000</v>
      </c>
      <c r="F22" s="482"/>
      <c r="G22" s="86" t="s">
        <v>273</v>
      </c>
      <c r="H22" s="491">
        <v>1547</v>
      </c>
      <c r="I22" s="491"/>
      <c r="J22" s="92">
        <v>10</v>
      </c>
      <c r="K22" s="394" t="s">
        <v>343</v>
      </c>
      <c r="L22" s="14" t="s">
        <v>58</v>
      </c>
      <c r="M22" s="395">
        <v>8</v>
      </c>
      <c r="N22" s="14" t="s">
        <v>58</v>
      </c>
      <c r="O22" s="16">
        <v>22</v>
      </c>
      <c r="P22" s="16" t="s">
        <v>61</v>
      </c>
      <c r="Q22" s="15" t="s">
        <v>157</v>
      </c>
      <c r="R22" s="487">
        <f>ROUND(INT(E22*H22*1/10000000)*M22*O22,0)</f>
        <v>562144</v>
      </c>
      <c r="S22" s="487"/>
      <c r="T22" s="487"/>
      <c r="U22" s="384" t="s">
        <v>20</v>
      </c>
      <c r="V22" s="16"/>
    </row>
    <row r="23" spans="2:40" ht="19.5" customHeight="1" x14ac:dyDescent="0.15">
      <c r="D23" s="218" t="str">
        <f>IF(AB9=W20,"- 주원료 (휘발유)    :","- 주원료 (휘발유) :")</f>
        <v>- 주원료 (휘발유)    :</v>
      </c>
      <c r="E23" s="481">
        <f>AB11</f>
        <v>1810.49</v>
      </c>
      <c r="F23" s="481"/>
      <c r="G23" s="16" t="s">
        <v>336</v>
      </c>
      <c r="H23" s="14" t="s">
        <v>58</v>
      </c>
      <c r="I23" s="16">
        <v>10</v>
      </c>
      <c r="J23" s="16" t="s">
        <v>344</v>
      </c>
      <c r="K23" s="14" t="s">
        <v>58</v>
      </c>
      <c r="L23" s="14">
        <v>22</v>
      </c>
      <c r="M23" s="16" t="s">
        <v>61</v>
      </c>
      <c r="Q23" s="15" t="s">
        <v>157</v>
      </c>
      <c r="R23" s="469">
        <f>ROUND(E23*I23*L23,0)</f>
        <v>398308</v>
      </c>
      <c r="S23" s="469"/>
      <c r="T23" s="469"/>
      <c r="U23" s="384" t="s">
        <v>20</v>
      </c>
      <c r="V23" s="16"/>
      <c r="X23" s="476"/>
      <c r="Y23" s="476"/>
      <c r="AF23" s="14"/>
    </row>
    <row r="24" spans="2:40" ht="19.5" customHeight="1" x14ac:dyDescent="0.15">
      <c r="D24" s="218" t="s">
        <v>124</v>
      </c>
      <c r="E24" s="476">
        <f>R23</f>
        <v>398308</v>
      </c>
      <c r="F24" s="476"/>
      <c r="G24" s="476"/>
      <c r="H24" s="14" t="s">
        <v>58</v>
      </c>
      <c r="I24" s="16">
        <v>10</v>
      </c>
      <c r="J24" s="16" t="s">
        <v>11</v>
      </c>
      <c r="Q24" s="15" t="s">
        <v>157</v>
      </c>
      <c r="R24" s="470">
        <f>ROUND(E24*0.1,0)</f>
        <v>39831</v>
      </c>
      <c r="S24" s="470"/>
      <c r="T24" s="470"/>
      <c r="U24" s="384" t="s">
        <v>20</v>
      </c>
      <c r="V24" s="16"/>
      <c r="AF24" s="14"/>
      <c r="AG24" s="14"/>
    </row>
    <row r="25" spans="2:40" ht="19.5" customHeight="1" x14ac:dyDescent="0.15">
      <c r="D25" s="15" t="s">
        <v>333</v>
      </c>
      <c r="I25" s="15"/>
      <c r="J25" s="13"/>
      <c r="K25" s="17"/>
      <c r="Q25" s="15" t="s">
        <v>157</v>
      </c>
      <c r="R25" s="470">
        <f>R22+R23+R24</f>
        <v>1000283</v>
      </c>
      <c r="S25" s="470"/>
      <c r="T25" s="470"/>
      <c r="U25" s="23" t="s">
        <v>20</v>
      </c>
      <c r="V25" s="24"/>
      <c r="AF25" s="14"/>
      <c r="AG25" s="14"/>
    </row>
    <row r="26" spans="2:40" ht="19.5" customHeight="1" x14ac:dyDescent="0.15">
      <c r="D26" s="21">
        <f>R25</f>
        <v>1000283</v>
      </c>
      <c r="E26" s="14" t="s">
        <v>58</v>
      </c>
      <c r="F26" s="474">
        <f>입력변수!O26</f>
        <v>6</v>
      </c>
      <c r="G26" s="474"/>
      <c r="H26" s="16"/>
      <c r="I26" s="14" t="s">
        <v>58</v>
      </c>
      <c r="J26" s="362">
        <v>1</v>
      </c>
      <c r="K26" s="16" t="s">
        <v>155</v>
      </c>
      <c r="O26" s="18"/>
      <c r="P26" s="18"/>
      <c r="Q26" s="15" t="s">
        <v>157</v>
      </c>
      <c r="R26" s="479">
        <f>INT(D26*F26*J26)</f>
        <v>6001698</v>
      </c>
      <c r="S26" s="479"/>
      <c r="T26" s="479"/>
      <c r="U26" s="23" t="s">
        <v>20</v>
      </c>
      <c r="V26" s="24"/>
      <c r="AF26" s="14"/>
      <c r="AG26" s="14"/>
    </row>
    <row r="27" spans="2:40" ht="19.5" customHeight="1" x14ac:dyDescent="0.15">
      <c r="R27" s="380"/>
      <c r="S27" s="380"/>
      <c r="T27" s="380"/>
      <c r="U27" s="384"/>
      <c r="V27" s="16"/>
      <c r="AF27" s="14"/>
      <c r="AG27" s="14"/>
    </row>
    <row r="28" spans="2:40" ht="19.5" customHeight="1" x14ac:dyDescent="0.15">
      <c r="C28" s="84" t="s">
        <v>115</v>
      </c>
      <c r="D28" s="23"/>
      <c r="R28" s="380"/>
      <c r="S28" s="380"/>
      <c r="T28" s="380"/>
      <c r="U28" s="384"/>
      <c r="V28" s="16"/>
      <c r="AF28" s="14"/>
      <c r="AG28" s="14"/>
    </row>
    <row r="29" spans="2:40" s="12" customFormat="1" ht="19.5" customHeight="1" x14ac:dyDescent="0.15">
      <c r="C29" s="90" t="s">
        <v>111</v>
      </c>
      <c r="F29" s="457">
        <f>AB12</f>
        <v>172068</v>
      </c>
      <c r="G29" s="457"/>
      <c r="H29" s="457"/>
      <c r="I29" s="457"/>
      <c r="J29" s="457"/>
      <c r="K29" s="457"/>
      <c r="R29" s="384"/>
      <c r="S29" s="384"/>
      <c r="T29" s="384"/>
      <c r="U29" s="384"/>
      <c r="AN29" s="131"/>
    </row>
    <row r="30" spans="2:40" ht="19.5" customHeight="1" x14ac:dyDescent="0.15">
      <c r="D30" s="90" t="s">
        <v>126</v>
      </c>
      <c r="R30" s="380"/>
      <c r="S30" s="380"/>
      <c r="T30" s="380"/>
      <c r="U30" s="384"/>
      <c r="V30" s="16"/>
      <c r="AF30" s="14"/>
      <c r="AG30" s="14"/>
    </row>
    <row r="31" spans="2:40" ht="20.100000000000001" customHeight="1" x14ac:dyDescent="0.15">
      <c r="D31" s="467">
        <f>AB12</f>
        <v>172068</v>
      </c>
      <c r="E31" s="467"/>
      <c r="F31" s="468">
        <f>AB12</f>
        <v>172068</v>
      </c>
      <c r="G31" s="468"/>
      <c r="H31" s="468"/>
      <c r="I31" s="468"/>
      <c r="J31" s="468"/>
      <c r="K31" s="468"/>
      <c r="L31" s="396"/>
      <c r="M31" s="396"/>
      <c r="Q31" s="15" t="s">
        <v>157</v>
      </c>
      <c r="R31" s="470">
        <f>INT((AB12*16/12*22)+(AB12*16/12*1/12*22))</f>
        <v>5467938</v>
      </c>
      <c r="S31" s="470"/>
      <c r="T31" s="470"/>
      <c r="U31" s="23" t="s">
        <v>20</v>
      </c>
      <c r="V31" s="24"/>
      <c r="AF31" s="14"/>
      <c r="AG31" s="14"/>
    </row>
    <row r="32" spans="2:40" ht="20.100000000000001" customHeight="1" x14ac:dyDescent="0.15">
      <c r="D32" s="21">
        <f>R31</f>
        <v>5467938</v>
      </c>
      <c r="E32" s="14" t="s">
        <v>58</v>
      </c>
      <c r="F32" s="474">
        <f>F26</f>
        <v>6</v>
      </c>
      <c r="G32" s="474"/>
      <c r="H32" s="474"/>
      <c r="I32" s="14" t="s">
        <v>58</v>
      </c>
      <c r="J32" s="362">
        <f>J26</f>
        <v>1</v>
      </c>
      <c r="K32" s="16" t="s">
        <v>5</v>
      </c>
      <c r="O32" s="18"/>
      <c r="P32" s="18"/>
      <c r="Q32" s="15" t="s">
        <v>157</v>
      </c>
      <c r="R32" s="470">
        <f>INT(D32*F32*J32)</f>
        <v>32807628</v>
      </c>
      <c r="S32" s="470"/>
      <c r="T32" s="470"/>
      <c r="U32" s="23" t="s">
        <v>20</v>
      </c>
      <c r="V32" s="24"/>
      <c r="AF32" s="14"/>
      <c r="AG32" s="14"/>
    </row>
    <row r="33" spans="2:40" ht="20.100000000000001" customHeight="1" x14ac:dyDescent="0.15">
      <c r="C33" s="90"/>
      <c r="D33" s="15" t="s">
        <v>333</v>
      </c>
      <c r="K33" s="15"/>
      <c r="L33" s="13"/>
      <c r="M33" s="17"/>
      <c r="Q33" s="15" t="s">
        <v>157</v>
      </c>
      <c r="R33" s="449">
        <v>0</v>
      </c>
      <c r="S33" s="449"/>
      <c r="T33" s="449"/>
      <c r="U33" s="23" t="s">
        <v>20</v>
      </c>
      <c r="V33" s="24"/>
      <c r="AF33" s="14"/>
      <c r="AG33" s="14"/>
    </row>
    <row r="34" spans="2:40" ht="15" customHeight="1" x14ac:dyDescent="0.15">
      <c r="D34" s="21"/>
      <c r="I34" s="15"/>
      <c r="J34" s="13"/>
      <c r="K34" s="17"/>
      <c r="O34" s="18"/>
      <c r="P34" s="18"/>
      <c r="R34" s="380"/>
      <c r="S34" s="385"/>
      <c r="T34" s="385"/>
      <c r="U34" s="23"/>
      <c r="V34" s="24"/>
      <c r="W34" s="19"/>
      <c r="X34" s="458"/>
      <c r="Y34" s="458"/>
      <c r="Z34" s="458"/>
      <c r="AA34" s="458"/>
      <c r="AB34" s="459"/>
      <c r="AC34" s="459"/>
      <c r="AF34" s="14"/>
      <c r="AG34" s="14"/>
    </row>
    <row r="35" spans="2:40" s="12" customFormat="1" ht="20.100000000000001" customHeight="1" x14ac:dyDescent="0.15">
      <c r="C35" s="84" t="s">
        <v>246</v>
      </c>
      <c r="E35" s="98" t="s">
        <v>34</v>
      </c>
      <c r="F35" s="475">
        <f>AB14</f>
        <v>150</v>
      </c>
      <c r="G35" s="475"/>
      <c r="H35" s="456" t="s">
        <v>243</v>
      </c>
      <c r="I35" s="456"/>
      <c r="J35" s="456"/>
      <c r="K35" s="478">
        <f>AB15</f>
        <v>2500</v>
      </c>
      <c r="L35" s="478"/>
      <c r="M35" s="16"/>
      <c r="N35" s="16"/>
      <c r="R35" s="384"/>
      <c r="S35" s="384"/>
      <c r="T35" s="384"/>
      <c r="U35" s="384"/>
      <c r="W35" s="446"/>
      <c r="X35" s="446"/>
      <c r="Y35" s="447"/>
      <c r="Z35" s="447"/>
      <c r="AA35" s="447"/>
      <c r="AB35" s="14"/>
      <c r="AF35" s="131"/>
      <c r="AG35" s="131"/>
      <c r="AN35" s="131"/>
    </row>
    <row r="36" spans="2:40" ht="20.100000000000001" customHeight="1" x14ac:dyDescent="0.15">
      <c r="C36" s="19" t="s">
        <v>163</v>
      </c>
      <c r="D36" s="22" t="s">
        <v>257</v>
      </c>
      <c r="E36" s="387" t="s">
        <v>416</v>
      </c>
      <c r="F36" s="20" t="s">
        <v>162</v>
      </c>
      <c r="G36" s="483" t="str">
        <f>CONCATENATE(6," 회  x  ",2,"부 x  [(",200," 면  x  ",150,"원) + ",2500," 원]")</f>
        <v>6 회  x  2부 x  [(200 면  x  150원) + 2500 원]</v>
      </c>
      <c r="H36" s="483"/>
      <c r="I36" s="483"/>
      <c r="J36" s="483"/>
      <c r="K36" s="483"/>
      <c r="L36" s="483"/>
      <c r="M36" s="483"/>
      <c r="N36" s="483"/>
      <c r="O36" s="483"/>
      <c r="P36" s="483"/>
      <c r="Q36" s="483"/>
      <c r="R36" s="382" t="s">
        <v>157</v>
      </c>
      <c r="S36" s="469">
        <f>ROUND(6*2*((200*150)+2500),0)</f>
        <v>390000</v>
      </c>
      <c r="T36" s="469"/>
      <c r="U36" s="23" t="s">
        <v>20</v>
      </c>
      <c r="V36" s="24"/>
      <c r="W36" s="454"/>
      <c r="X36" s="446"/>
      <c r="Y36" s="447"/>
      <c r="Z36" s="447"/>
      <c r="AA36" s="447"/>
    </row>
    <row r="37" spans="2:40" ht="20.100000000000001" customHeight="1" x14ac:dyDescent="0.15">
      <c r="C37" s="19" t="s">
        <v>163</v>
      </c>
      <c r="D37" s="22" t="s">
        <v>248</v>
      </c>
      <c r="E37" s="388" t="s">
        <v>379</v>
      </c>
      <c r="F37" s="20" t="s">
        <v>162</v>
      </c>
      <c r="G37" s="483" t="str">
        <f>CONCATENATE(1," 회  x  ",2,"부 x  [(",300," 면  x  ",150,"원) + ",2500," 원]")</f>
        <v>1 회  x  2부 x  [(300 면  x  150원) + 2500 원]</v>
      </c>
      <c r="H37" s="483"/>
      <c r="I37" s="483"/>
      <c r="J37" s="483"/>
      <c r="K37" s="483"/>
      <c r="L37" s="483"/>
      <c r="M37" s="483"/>
      <c r="N37" s="483"/>
      <c r="O37" s="483"/>
      <c r="P37" s="483"/>
      <c r="Q37" s="483"/>
      <c r="R37" s="382" t="s">
        <v>157</v>
      </c>
      <c r="S37" s="469">
        <f>ROUND(1*2*((300*150)+2500),0)</f>
        <v>95000</v>
      </c>
      <c r="T37" s="469"/>
      <c r="U37" s="23" t="s">
        <v>20</v>
      </c>
      <c r="V37" s="24"/>
      <c r="W37" s="218"/>
    </row>
    <row r="38" spans="2:40" ht="20.100000000000001" customHeight="1" x14ac:dyDescent="0.15">
      <c r="C38" s="19" t="s">
        <v>163</v>
      </c>
      <c r="D38" s="22" t="s">
        <v>30</v>
      </c>
      <c r="E38" s="388" t="s">
        <v>379</v>
      </c>
      <c r="F38" s="20" t="s">
        <v>162</v>
      </c>
      <c r="G38" s="483" t="str">
        <f>CONCATENATE(1," 회  x  ",2,"부 x  [(",300," 면  x  ",150,"원) + ",2500," 원]")</f>
        <v>1 회  x  2부 x  [(300 면  x  150원) + 2500 원]</v>
      </c>
      <c r="H38" s="483"/>
      <c r="I38" s="483"/>
      <c r="J38" s="483"/>
      <c r="K38" s="483"/>
      <c r="L38" s="483"/>
      <c r="M38" s="483"/>
      <c r="N38" s="483"/>
      <c r="O38" s="483"/>
      <c r="P38" s="483"/>
      <c r="Q38" s="483"/>
      <c r="R38" s="382" t="s">
        <v>157</v>
      </c>
      <c r="S38" s="469">
        <f>ROUND(1*2*((300*150)+2500),0)</f>
        <v>95000</v>
      </c>
      <c r="T38" s="469"/>
      <c r="U38" s="23" t="s">
        <v>20</v>
      </c>
      <c r="V38" s="24"/>
    </row>
    <row r="39" spans="2:40" ht="20.100000000000001" customHeight="1" x14ac:dyDescent="0.15">
      <c r="D39" s="15" t="s">
        <v>333</v>
      </c>
      <c r="K39" s="15"/>
      <c r="L39" s="13"/>
      <c r="M39" s="17"/>
      <c r="R39" s="382" t="s">
        <v>157</v>
      </c>
      <c r="S39" s="449">
        <f>SUM(S36:T38)</f>
        <v>580000</v>
      </c>
      <c r="T39" s="449"/>
      <c r="U39" s="23" t="s">
        <v>20</v>
      </c>
      <c r="V39" s="24"/>
    </row>
    <row r="40" spans="2:40" ht="20.100000000000001" customHeight="1" x14ac:dyDescent="0.15">
      <c r="D40" s="15"/>
      <c r="K40" s="15"/>
      <c r="L40" s="13"/>
      <c r="M40" s="17"/>
      <c r="R40" s="382"/>
      <c r="S40" s="386"/>
      <c r="T40" s="386"/>
      <c r="U40" s="23"/>
      <c r="V40" s="24"/>
    </row>
    <row r="41" spans="2:40" ht="20.100000000000001" customHeight="1" x14ac:dyDescent="0.15">
      <c r="B41" s="25" t="s">
        <v>374</v>
      </c>
      <c r="C41" s="381" t="s">
        <v>375</v>
      </c>
      <c r="D41" s="15"/>
      <c r="K41" s="15"/>
      <c r="L41" s="13"/>
      <c r="M41" s="17"/>
      <c r="R41" s="449">
        <f>R42</f>
        <v>239772</v>
      </c>
      <c r="S41" s="449"/>
      <c r="T41" s="449"/>
      <c r="U41" s="23" t="s">
        <v>20</v>
      </c>
      <c r="V41" s="24"/>
    </row>
    <row r="42" spans="2:40" ht="20.100000000000001" customHeight="1" x14ac:dyDescent="0.15">
      <c r="C42" s="19" t="s">
        <v>163</v>
      </c>
      <c r="D42" s="382" t="s">
        <v>376</v>
      </c>
      <c r="E42" s="382" t="s">
        <v>58</v>
      </c>
      <c r="K42" s="15"/>
      <c r="L42" s="383">
        <v>0.3</v>
      </c>
      <c r="M42" s="382" t="s">
        <v>377</v>
      </c>
      <c r="Q42" s="15" t="s">
        <v>157</v>
      </c>
      <c r="R42" s="469">
        <f>TRUNC(R3*0.3%)</f>
        <v>239772</v>
      </c>
      <c r="S42" s="469"/>
      <c r="T42" s="469"/>
      <c r="U42" s="23" t="s">
        <v>20</v>
      </c>
      <c r="V42" s="24"/>
    </row>
    <row r="43" spans="2:40" ht="21" customHeight="1" x14ac:dyDescent="0.15">
      <c r="E43" s="20"/>
      <c r="G43" s="15"/>
      <c r="K43" s="15"/>
      <c r="L43" s="13"/>
      <c r="M43" s="17"/>
      <c r="R43" s="380"/>
      <c r="S43" s="380"/>
      <c r="T43" s="380"/>
      <c r="U43" s="384"/>
      <c r="V43" s="16"/>
      <c r="W43" s="72"/>
    </row>
    <row r="44" spans="2:40" s="27" customFormat="1" ht="20.100000000000001" customHeight="1" x14ac:dyDescent="0.2">
      <c r="B44" s="25" t="s">
        <v>373</v>
      </c>
      <c r="C44" s="26" t="s">
        <v>31</v>
      </c>
      <c r="K44" s="28"/>
      <c r="L44" s="26"/>
      <c r="M44" s="29"/>
      <c r="Q44" s="15" t="s">
        <v>157</v>
      </c>
      <c r="R44" s="448">
        <f>TRUNC((R49+R50+R51+R52+R53),-3)</f>
        <v>1618000</v>
      </c>
      <c r="S44" s="448"/>
      <c r="T44" s="448"/>
      <c r="U44" s="23" t="s">
        <v>20</v>
      </c>
      <c r="V44" s="24"/>
      <c r="AF44" s="28"/>
      <c r="AG44" s="28"/>
      <c r="AN44" s="28"/>
    </row>
    <row r="45" spans="2:40" s="27" customFormat="1" ht="20.100000000000001" customHeight="1" x14ac:dyDescent="0.2">
      <c r="B45" s="25"/>
      <c r="C45" s="19" t="s">
        <v>163</v>
      </c>
      <c r="D45" s="16" t="s">
        <v>3</v>
      </c>
      <c r="K45" s="28"/>
      <c r="L45" s="26"/>
      <c r="M45" s="29"/>
      <c r="R45" s="384"/>
      <c r="S45" s="381"/>
      <c r="T45" s="381"/>
      <c r="U45" s="23"/>
      <c r="V45" s="24"/>
      <c r="AF45" s="28"/>
      <c r="AG45" s="28"/>
      <c r="AN45" s="28"/>
    </row>
    <row r="46" spans="2:40" ht="20.100000000000001" customHeight="1" x14ac:dyDescent="0.15">
      <c r="C46" s="19" t="s">
        <v>163</v>
      </c>
      <c r="D46" s="90" t="s">
        <v>198</v>
      </c>
      <c r="E46" s="86"/>
      <c r="F46" s="16"/>
      <c r="G46" s="16"/>
      <c r="J46" s="477" t="s">
        <v>244</v>
      </c>
      <c r="K46" s="477"/>
      <c r="L46" s="477"/>
      <c r="M46" s="16">
        <f>입력변수!O26</f>
        <v>6</v>
      </c>
      <c r="N46" s="90" t="s">
        <v>325</v>
      </c>
      <c r="O46" s="473">
        <f>ROUND((365/12)*M46,0)</f>
        <v>183</v>
      </c>
      <c r="P46" s="473"/>
      <c r="R46" s="380"/>
      <c r="S46" s="384"/>
      <c r="T46" s="384"/>
      <c r="U46" s="384"/>
      <c r="V46" s="16"/>
    </row>
    <row r="47" spans="2:40" ht="20.100000000000001" customHeight="1" x14ac:dyDescent="0.15">
      <c r="C47" s="19" t="s">
        <v>163</v>
      </c>
      <c r="D47" s="22" t="s">
        <v>26</v>
      </c>
      <c r="E47" s="15" t="s">
        <v>162</v>
      </c>
      <c r="F47" s="485">
        <f>R3+R7+R11+R14+R41</f>
        <v>202018364</v>
      </c>
      <c r="G47" s="485"/>
      <c r="H47" s="485"/>
      <c r="I47" s="91" t="s">
        <v>247</v>
      </c>
      <c r="R47" s="380"/>
      <c r="S47" s="380"/>
      <c r="T47" s="380"/>
      <c r="U47" s="384"/>
      <c r="V47" s="16"/>
    </row>
    <row r="48" spans="2:40" ht="9" customHeight="1" x14ac:dyDescent="0.15">
      <c r="K48" s="15"/>
      <c r="L48" s="13"/>
      <c r="M48" s="17"/>
      <c r="R48" s="380"/>
      <c r="S48" s="380"/>
      <c r="T48" s="380"/>
      <c r="U48" s="384"/>
      <c r="V48" s="16"/>
    </row>
    <row r="49" spans="2:22" ht="20.100000000000001" customHeight="1" x14ac:dyDescent="0.15">
      <c r="C49" s="493" t="s">
        <v>84</v>
      </c>
      <c r="D49" s="494"/>
      <c r="E49" s="494"/>
      <c r="F49" s="471">
        <f>IF(F47&lt;500000000,F47,IF($F$47&gt;1000000000,500000000,($F$47-500000000)))</f>
        <v>202018364</v>
      </c>
      <c r="G49" s="471"/>
      <c r="H49" s="471"/>
      <c r="I49" s="92" t="s">
        <v>326</v>
      </c>
      <c r="J49" s="472">
        <v>8.0099999999999998E-3</v>
      </c>
      <c r="K49" s="472"/>
      <c r="L49" s="455">
        <v>1.2800000000000001E-3</v>
      </c>
      <c r="M49" s="455"/>
      <c r="N49" s="94" t="str">
        <f>IF($O$46&lt;1825,"0",($O$46-1825))</f>
        <v>0</v>
      </c>
      <c r="O49" s="93">
        <v>365</v>
      </c>
      <c r="P49" s="73"/>
      <c r="Q49" s="15" t="s">
        <v>157</v>
      </c>
      <c r="R49" s="470">
        <f>F49*(J49+L49*N49/O49)</f>
        <v>1618167.09564</v>
      </c>
      <c r="S49" s="470"/>
      <c r="T49" s="470"/>
      <c r="U49" s="23" t="s">
        <v>20</v>
      </c>
      <c r="V49" s="24"/>
    </row>
    <row r="50" spans="2:22" ht="20.100000000000001" customHeight="1" x14ac:dyDescent="0.15">
      <c r="C50" s="90" t="s">
        <v>130</v>
      </c>
      <c r="F50" s="471" t="str">
        <f>IF(F47&lt;500000000,"0",IF($F$47&gt;1000000000,500000000,($F$47-500000000)))</f>
        <v>0</v>
      </c>
      <c r="G50" s="471"/>
      <c r="H50" s="471"/>
      <c r="I50" s="92" t="s">
        <v>326</v>
      </c>
      <c r="J50" s="472">
        <v>7.7799999999999996E-3</v>
      </c>
      <c r="K50" s="472"/>
      <c r="L50" s="455">
        <v>1.24E-3</v>
      </c>
      <c r="M50" s="455"/>
      <c r="N50" s="94" t="str">
        <f>IF($O$46&lt;1825,"0",($O$46-1825))</f>
        <v>0</v>
      </c>
      <c r="O50" s="93">
        <v>365</v>
      </c>
      <c r="P50" s="73"/>
      <c r="Q50" s="15" t="s">
        <v>157</v>
      </c>
      <c r="R50" s="470">
        <f>F50*(J50+L50*N50/O50)</f>
        <v>0</v>
      </c>
      <c r="S50" s="470"/>
      <c r="T50" s="470"/>
      <c r="U50" s="23" t="s">
        <v>20</v>
      </c>
      <c r="V50" s="24"/>
    </row>
    <row r="51" spans="2:22" ht="20.100000000000001" customHeight="1" x14ac:dyDescent="0.15">
      <c r="C51" s="90" t="s">
        <v>134</v>
      </c>
      <c r="F51" s="471" t="str">
        <f>IF(F47&lt;1000000000,"0",IF($F$47&gt;2000000000,1000000000,($F$47-1000000000)))</f>
        <v>0</v>
      </c>
      <c r="G51" s="471"/>
      <c r="H51" s="471"/>
      <c r="I51" s="92" t="s">
        <v>326</v>
      </c>
      <c r="J51" s="472">
        <v>7.5300000000000002E-3</v>
      </c>
      <c r="K51" s="472"/>
      <c r="L51" s="455">
        <v>1.1999999999999999E-3</v>
      </c>
      <c r="M51" s="455"/>
      <c r="N51" s="94" t="str">
        <f>IF($O$46&lt;1825,"0",($O$46-1825))</f>
        <v>0</v>
      </c>
      <c r="O51" s="93">
        <v>365</v>
      </c>
      <c r="P51" s="73"/>
      <c r="Q51" s="15" t="s">
        <v>157</v>
      </c>
      <c r="R51" s="470">
        <f>F51*(J51+L51*N51/O51)</f>
        <v>0</v>
      </c>
      <c r="S51" s="470"/>
      <c r="T51" s="470"/>
      <c r="U51" s="23" t="s">
        <v>20</v>
      </c>
      <c r="V51" s="24"/>
    </row>
    <row r="52" spans="2:22" ht="20.100000000000001" customHeight="1" x14ac:dyDescent="0.15">
      <c r="C52" s="90" t="s">
        <v>143</v>
      </c>
      <c r="F52" s="471" t="str">
        <f>IF(F47&lt;2000000000,"0",IF($F$47&gt;3000000000,1000000000,($F$47-2000000000)))</f>
        <v>0</v>
      </c>
      <c r="G52" s="471"/>
      <c r="H52" s="471"/>
      <c r="I52" s="92" t="s">
        <v>326</v>
      </c>
      <c r="J52" s="472">
        <v>7.3000000000000001E-3</v>
      </c>
      <c r="K52" s="472"/>
      <c r="L52" s="455">
        <v>1.17E-3</v>
      </c>
      <c r="M52" s="455"/>
      <c r="N52" s="94" t="str">
        <f>IF($O$46&lt;1825,"0",($O$46-1825))</f>
        <v>0</v>
      </c>
      <c r="O52" s="93">
        <v>365</v>
      </c>
      <c r="Q52" s="15" t="s">
        <v>157</v>
      </c>
      <c r="R52" s="470">
        <f>F52*(J52+L52*N52/O52)</f>
        <v>0</v>
      </c>
      <c r="S52" s="470"/>
      <c r="T52" s="470"/>
      <c r="U52" s="23" t="s">
        <v>20</v>
      </c>
      <c r="V52" s="24"/>
    </row>
    <row r="53" spans="2:22" ht="20.100000000000001" customHeight="1" x14ac:dyDescent="0.15">
      <c r="C53" s="90" t="s">
        <v>141</v>
      </c>
      <c r="F53" s="471" t="str">
        <f>IF(F47&lt;3000000000,"0",IF($F$47&gt;3000000000,(F47-3000000000),"0"))</f>
        <v>0</v>
      </c>
      <c r="G53" s="471"/>
      <c r="H53" s="471"/>
      <c r="I53" s="92" t="s">
        <v>326</v>
      </c>
      <c r="J53" s="472">
        <v>7.0499999999999998E-3</v>
      </c>
      <c r="K53" s="472"/>
      <c r="L53" s="455">
        <v>1.1299999999999999E-3</v>
      </c>
      <c r="M53" s="455"/>
      <c r="N53" s="94" t="str">
        <f>IF($O$46&lt;1825,"0",($O$46-1825))</f>
        <v>0</v>
      </c>
      <c r="O53" s="93">
        <v>365</v>
      </c>
      <c r="Q53" s="15" t="s">
        <v>157</v>
      </c>
      <c r="R53" s="470">
        <f>F53*(J53+L53*N53/O53)</f>
        <v>0</v>
      </c>
      <c r="S53" s="470"/>
      <c r="T53" s="470"/>
      <c r="U53" s="23" t="s">
        <v>20</v>
      </c>
      <c r="V53" s="24"/>
    </row>
    <row r="54" spans="2:22" ht="13.5" customHeight="1" x14ac:dyDescent="0.15">
      <c r="C54" s="23"/>
      <c r="L54" s="15"/>
      <c r="M54" s="67"/>
      <c r="N54" s="67"/>
      <c r="R54" s="66"/>
      <c r="S54" s="66"/>
      <c r="T54" s="66"/>
      <c r="U54" s="24"/>
      <c r="V54" s="24"/>
    </row>
    <row r="55" spans="2:22" ht="20.100000000000001" customHeight="1" x14ac:dyDescent="0.15">
      <c r="B55" s="14" t="s">
        <v>151</v>
      </c>
      <c r="C55" s="465" t="s">
        <v>378</v>
      </c>
      <c r="D55" s="465"/>
      <c r="E55" s="85" t="s">
        <v>162</v>
      </c>
      <c r="F55" s="466">
        <f>R3+R7+R11+R14+R41+R44</f>
        <v>203636364</v>
      </c>
      <c r="G55" s="466"/>
      <c r="H55" s="466"/>
      <c r="I55" s="466"/>
      <c r="J55" s="23" t="s">
        <v>20</v>
      </c>
      <c r="K55" s="15"/>
      <c r="U55" s="16"/>
      <c r="V55" s="16"/>
    </row>
    <row r="56" spans="2:22" ht="20.100000000000001" customHeight="1" x14ac:dyDescent="0.15">
      <c r="B56" s="14" t="s">
        <v>151</v>
      </c>
      <c r="C56" s="465" t="s">
        <v>245</v>
      </c>
      <c r="D56" s="465"/>
      <c r="E56" s="85" t="s">
        <v>162</v>
      </c>
      <c r="F56" s="466">
        <f>ROUNDDOWN(F55*0.1,0)</f>
        <v>20363636</v>
      </c>
      <c r="G56" s="466"/>
      <c r="H56" s="466"/>
      <c r="I56" s="466"/>
      <c r="J56" s="23" t="s">
        <v>20</v>
      </c>
      <c r="K56" s="15"/>
      <c r="L56" s="13"/>
      <c r="M56" s="17"/>
      <c r="U56" s="16"/>
      <c r="V56" s="16"/>
    </row>
    <row r="57" spans="2:22" ht="20.100000000000001" customHeight="1" x14ac:dyDescent="0.15">
      <c r="B57" s="85" t="s">
        <v>324</v>
      </c>
      <c r="C57" s="465" t="s">
        <v>241</v>
      </c>
      <c r="D57" s="465"/>
      <c r="E57" s="85" t="s">
        <v>162</v>
      </c>
      <c r="F57" s="466">
        <f>F55+F56</f>
        <v>224000000</v>
      </c>
      <c r="G57" s="466"/>
      <c r="H57" s="466"/>
      <c r="I57" s="466"/>
      <c r="J57" s="23" t="s">
        <v>20</v>
      </c>
      <c r="U57" s="16"/>
      <c r="V57" s="16"/>
    </row>
    <row r="58" spans="2:22" ht="10.5" customHeight="1" x14ac:dyDescent="0.15">
      <c r="D58" s="13"/>
      <c r="K58" s="15"/>
      <c r="L58" s="13"/>
      <c r="M58" s="17"/>
    </row>
    <row r="59" spans="2:22" ht="20.100000000000001" customHeight="1" x14ac:dyDescent="0.15">
      <c r="K59" s="15"/>
      <c r="L59" s="13"/>
      <c r="M59" s="17"/>
    </row>
    <row r="60" spans="2:22" ht="20.100000000000001" customHeight="1" x14ac:dyDescent="0.15">
      <c r="E60" s="70" t="s">
        <v>328</v>
      </c>
      <c r="F60" s="445">
        <f>F57-(F55+F56)</f>
        <v>0</v>
      </c>
      <c r="G60" s="445"/>
      <c r="H60" s="445"/>
      <c r="I60" s="445"/>
    </row>
  </sheetData>
  <mergeCells count="145">
    <mergeCell ref="Y4:Z4"/>
    <mergeCell ref="Y5:Z5"/>
    <mergeCell ref="W4:X4"/>
    <mergeCell ref="W5:X5"/>
    <mergeCell ref="AE20:AF20"/>
    <mergeCell ref="C49:E49"/>
    <mergeCell ref="F49:H49"/>
    <mergeCell ref="F50:H50"/>
    <mergeCell ref="AB12:AC12"/>
    <mergeCell ref="AE18:AF18"/>
    <mergeCell ref="AE19:AF19"/>
    <mergeCell ref="AD7:AG8"/>
    <mergeCell ref="AB4:AC4"/>
    <mergeCell ref="AB5:AC5"/>
    <mergeCell ref="AB6:AC6"/>
    <mergeCell ref="AB7:AC7"/>
    <mergeCell ref="AB8:AC8"/>
    <mergeCell ref="AB9:AC9"/>
    <mergeCell ref="AB13:AC13"/>
    <mergeCell ref="AD14:AG14"/>
    <mergeCell ref="AD4:AG4"/>
    <mergeCell ref="AD5:AG5"/>
    <mergeCell ref="AD6:AG6"/>
    <mergeCell ref="R31:T31"/>
    <mergeCell ref="C4:C5"/>
    <mergeCell ref="R3:T3"/>
    <mergeCell ref="R18:T18"/>
    <mergeCell ref="R23:T23"/>
    <mergeCell ref="R4:T4"/>
    <mergeCell ref="F5:H5"/>
    <mergeCell ref="R5:T5"/>
    <mergeCell ref="F8:G8"/>
    <mergeCell ref="F4:H4"/>
    <mergeCell ref="F12:I12"/>
    <mergeCell ref="R12:T12"/>
    <mergeCell ref="F16:G16"/>
    <mergeCell ref="R7:T7"/>
    <mergeCell ref="R11:T11"/>
    <mergeCell ref="R14:T14"/>
    <mergeCell ref="J4:M4"/>
    <mergeCell ref="J5:M5"/>
    <mergeCell ref="R9:T9"/>
    <mergeCell ref="R8:T8"/>
    <mergeCell ref="H22:I22"/>
    <mergeCell ref="R22:T22"/>
    <mergeCell ref="C56:D56"/>
    <mergeCell ref="K12:L12"/>
    <mergeCell ref="E24:G24"/>
    <mergeCell ref="F47:H47"/>
    <mergeCell ref="L49:M49"/>
    <mergeCell ref="L50:M50"/>
    <mergeCell ref="F52:H52"/>
    <mergeCell ref="J52:K52"/>
    <mergeCell ref="L52:M52"/>
    <mergeCell ref="G38:Q38"/>
    <mergeCell ref="W15:X15"/>
    <mergeCell ref="F26:G26"/>
    <mergeCell ref="X23:Y23"/>
    <mergeCell ref="W13:X13"/>
    <mergeCell ref="F51:H51"/>
    <mergeCell ref="J51:K51"/>
    <mergeCell ref="J46:L46"/>
    <mergeCell ref="L51:M51"/>
    <mergeCell ref="K35:L35"/>
    <mergeCell ref="R24:T24"/>
    <mergeCell ref="R26:T26"/>
    <mergeCell ref="R25:T25"/>
    <mergeCell ref="R32:T32"/>
    <mergeCell ref="F18:G18"/>
    <mergeCell ref="E23:F23"/>
    <mergeCell ref="E22:F22"/>
    <mergeCell ref="R42:T42"/>
    <mergeCell ref="R41:T41"/>
    <mergeCell ref="G36:Q36"/>
    <mergeCell ref="G37:Q37"/>
    <mergeCell ref="C57:D57"/>
    <mergeCell ref="F57:I57"/>
    <mergeCell ref="D31:E31"/>
    <mergeCell ref="F31:K31"/>
    <mergeCell ref="S36:T36"/>
    <mergeCell ref="R52:T52"/>
    <mergeCell ref="F56:I56"/>
    <mergeCell ref="F55:I55"/>
    <mergeCell ref="R53:T53"/>
    <mergeCell ref="F53:H53"/>
    <mergeCell ref="J53:K53"/>
    <mergeCell ref="R51:T51"/>
    <mergeCell ref="R49:T49"/>
    <mergeCell ref="R50:T50"/>
    <mergeCell ref="S38:T38"/>
    <mergeCell ref="R44:T44"/>
    <mergeCell ref="S37:T37"/>
    <mergeCell ref="J49:K49"/>
    <mergeCell ref="J50:K50"/>
    <mergeCell ref="O46:P46"/>
    <mergeCell ref="F32:H32"/>
    <mergeCell ref="C55:D55"/>
    <mergeCell ref="S39:T39"/>
    <mergeCell ref="F35:G35"/>
    <mergeCell ref="F60:I60"/>
    <mergeCell ref="W35:X35"/>
    <mergeCell ref="Y35:AA35"/>
    <mergeCell ref="R16:T16"/>
    <mergeCell ref="R33:T33"/>
    <mergeCell ref="X19:Y19"/>
    <mergeCell ref="X18:Y18"/>
    <mergeCell ref="W14:X14"/>
    <mergeCell ref="Y14:Z14"/>
    <mergeCell ref="Z18:AD18"/>
    <mergeCell ref="Z19:AD19"/>
    <mergeCell ref="W36:X36"/>
    <mergeCell ref="Y36:AA36"/>
    <mergeCell ref="L53:M53"/>
    <mergeCell ref="H35:J35"/>
    <mergeCell ref="F29:K29"/>
    <mergeCell ref="X34:AA34"/>
    <mergeCell ref="AB34:AC34"/>
    <mergeCell ref="X20:Y20"/>
    <mergeCell ref="Z20:AD20"/>
    <mergeCell ref="Y15:Z15"/>
    <mergeCell ref="AB14:AC14"/>
    <mergeCell ref="AB15:AC15"/>
    <mergeCell ref="AD15:AG15"/>
    <mergeCell ref="AD9:AG9"/>
    <mergeCell ref="AD12:AG12"/>
    <mergeCell ref="AD13:AG13"/>
    <mergeCell ref="AB10:AC10"/>
    <mergeCell ref="AD10:AG10"/>
    <mergeCell ref="AB11:AC11"/>
    <mergeCell ref="AD11:AG11"/>
    <mergeCell ref="Y6:Z6"/>
    <mergeCell ref="Y7:Z7"/>
    <mergeCell ref="Y8:Z8"/>
    <mergeCell ref="Y9:Z9"/>
    <mergeCell ref="Y13:Z13"/>
    <mergeCell ref="W10:X10"/>
    <mergeCell ref="Y10:Z10"/>
    <mergeCell ref="W11:X11"/>
    <mergeCell ref="Y11:Z11"/>
    <mergeCell ref="W12:X12"/>
    <mergeCell ref="Y12:Z12"/>
    <mergeCell ref="W6:X6"/>
    <mergeCell ref="W7:X7"/>
    <mergeCell ref="W8:X8"/>
    <mergeCell ref="W9:X9"/>
  </mergeCells>
  <phoneticPr fontId="72" type="noConversion"/>
  <hyperlinks>
    <hyperlink ref="AH15" r:id="rId1" tooltip="http://www.spiic.or.kr/" xr:uid="{00000000-0004-0000-0200-000000000000}"/>
    <hyperlink ref="AH12" r:id="rId2" tooltip="http://www.cak.or.kr/board/boardList.do?boardId=spend_wage&amp;menuId=61" xr:uid="{00000000-0004-0000-0200-000001000000}"/>
    <hyperlink ref="AH10" r:id="rId3" xr:uid="{00000000-0004-0000-0200-000002000000}"/>
    <hyperlink ref="AH18" r:id="rId4" xr:uid="{00000000-0004-0000-0200-000003000000}"/>
  </hyperlinks>
  <printOptions horizontalCentered="1"/>
  <pageMargins left="0.94472199999999995" right="0.55097200000000002" top="0.59041699999999997" bottom="0.47222199999999998" header="0.314722" footer="0.35430600000000001"/>
  <pageSetup paperSize="9" scale="80" orientation="landscape" r:id="rId5"/>
  <rowBreaks count="1" manualBreakCount="1">
    <brk id="26" max="2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  <pageSetUpPr fitToPage="1"/>
  </sheetPr>
  <dimension ref="A1:AG50"/>
  <sheetViews>
    <sheetView view="pageBreakPreview" topLeftCell="B1" zoomScale="85" zoomScaleSheetLayoutView="85" workbookViewId="0">
      <selection activeCell="D7" sqref="D7:G7"/>
    </sheetView>
  </sheetViews>
  <sheetFormatPr defaultRowHeight="14.25" x14ac:dyDescent="0.15"/>
  <cols>
    <col min="1" max="3" width="2.33203125" customWidth="1"/>
    <col min="4" max="6" width="6.109375" customWidth="1"/>
    <col min="7" max="7" width="7.44140625" customWidth="1"/>
    <col min="8" max="8" width="5.44140625" customWidth="1"/>
    <col min="9" max="9" width="6.77734375" customWidth="1"/>
    <col min="10" max="11" width="5.44140625" customWidth="1"/>
    <col min="12" max="12" width="6.88671875" style="5" customWidth="1"/>
    <col min="13" max="17" width="5.44140625" customWidth="1"/>
    <col min="18" max="18" width="7.88671875" customWidth="1"/>
    <col min="19" max="26" width="5.44140625" customWidth="1"/>
    <col min="27" max="27" width="2.88671875" customWidth="1"/>
    <col min="28" max="28" width="7.88671875" customWidth="1"/>
    <col min="29" max="29" width="8.5546875" customWidth="1"/>
    <col min="30" max="40" width="6" customWidth="1"/>
  </cols>
  <sheetData>
    <row r="1" spans="1:29" ht="23.25" customHeight="1" x14ac:dyDescent="0.15">
      <c r="A1" s="3" t="s">
        <v>190</v>
      </c>
      <c r="C1" s="4"/>
      <c r="S1" s="151"/>
      <c r="AB1" s="266" t="s">
        <v>116</v>
      </c>
    </row>
    <row r="2" spans="1:29" ht="4.5" customHeight="1" x14ac:dyDescent="0.15">
      <c r="A2" s="6"/>
      <c r="C2" s="4"/>
    </row>
    <row r="3" spans="1:29" ht="18" customHeight="1" x14ac:dyDescent="0.15">
      <c r="A3" s="6"/>
      <c r="B3" s="6" t="s">
        <v>47</v>
      </c>
      <c r="C3" s="4"/>
    </row>
    <row r="4" spans="1:29" s="2" customFormat="1" ht="18" hidden="1" customHeight="1" x14ac:dyDescent="0.15">
      <c r="A4" s="7"/>
      <c r="C4" s="2" t="s">
        <v>163</v>
      </c>
      <c r="D4" s="507" t="s">
        <v>307</v>
      </c>
      <c r="E4" s="507"/>
      <c r="F4" s="507"/>
      <c r="G4" s="507"/>
      <c r="H4" s="1" t="s">
        <v>162</v>
      </c>
      <c r="I4" s="548">
        <v>1</v>
      </c>
      <c r="J4" s="548"/>
      <c r="T4" s="550"/>
      <c r="U4" s="550"/>
      <c r="V4" s="550"/>
      <c r="W4" s="550"/>
      <c r="X4" s="550"/>
      <c r="Y4" s="550"/>
    </row>
    <row r="5" spans="1:29" s="2" customFormat="1" ht="18" hidden="1" customHeight="1" x14ac:dyDescent="0.15">
      <c r="A5" s="7"/>
      <c r="C5" s="8" t="s">
        <v>151</v>
      </c>
      <c r="D5" s="507" t="s">
        <v>172</v>
      </c>
      <c r="E5" s="507"/>
      <c r="F5" s="507"/>
      <c r="G5" s="507"/>
      <c r="H5" s="1" t="s">
        <v>162</v>
      </c>
      <c r="I5" s="549" t="e">
        <f>IF(I4&lt;=#REF!,0.5,IF(I4&lt;V7,0.4,IF(I4&lt;V6,0.3,IF(I4&lt;V5,0.2,1))))</f>
        <v>#REF!</v>
      </c>
      <c r="J5" s="549"/>
      <c r="T5" s="259"/>
      <c r="U5" s="260"/>
      <c r="V5" s="259"/>
      <c r="W5" s="260"/>
      <c r="X5" s="259"/>
      <c r="Y5" s="260"/>
    </row>
    <row r="6" spans="1:29" s="2" customFormat="1" ht="18" customHeight="1" x14ac:dyDescent="0.15">
      <c r="A6" s="7"/>
      <c r="C6" s="2" t="s">
        <v>163</v>
      </c>
      <c r="D6" s="339" t="s">
        <v>422</v>
      </c>
      <c r="E6" s="339"/>
      <c r="F6" s="339"/>
      <c r="G6" s="339"/>
      <c r="H6" s="397"/>
      <c r="I6" s="401"/>
      <c r="J6" s="401"/>
      <c r="K6" s="168"/>
      <c r="L6" s="71"/>
      <c r="M6" s="546">
        <f>+M7+M8</f>
        <v>21.57</v>
      </c>
      <c r="N6" s="546"/>
      <c r="O6" s="168" t="s">
        <v>332</v>
      </c>
      <c r="T6" s="259"/>
      <c r="U6" s="260"/>
      <c r="V6" s="259"/>
      <c r="W6" s="260"/>
      <c r="X6" s="259"/>
      <c r="Y6" s="260"/>
    </row>
    <row r="7" spans="1:29" s="2" customFormat="1" ht="18" customHeight="1" x14ac:dyDescent="0.15">
      <c r="A7" s="7"/>
      <c r="C7" s="8" t="s">
        <v>151</v>
      </c>
      <c r="D7" s="547" t="s">
        <v>67</v>
      </c>
      <c r="E7" s="547"/>
      <c r="F7" s="547"/>
      <c r="G7" s="547"/>
      <c r="H7" s="1" t="s">
        <v>162</v>
      </c>
      <c r="I7" s="543">
        <f>'건설사업관리기술자수 산정'!M61</f>
        <v>310.8</v>
      </c>
      <c r="J7" s="543"/>
      <c r="K7" s="173" t="s">
        <v>331</v>
      </c>
      <c r="L7" s="1" t="s">
        <v>157</v>
      </c>
      <c r="M7" s="536">
        <f>ROUND(I7/22,2)</f>
        <v>14.13</v>
      </c>
      <c r="N7" s="536"/>
      <c r="O7" s="173" t="s">
        <v>332</v>
      </c>
      <c r="T7" s="259"/>
      <c r="U7" s="260"/>
      <c r="V7" s="259"/>
      <c r="W7" s="260"/>
      <c r="X7" s="259"/>
      <c r="Y7" s="260"/>
    </row>
    <row r="8" spans="1:29" s="2" customFormat="1" ht="18" customHeight="1" x14ac:dyDescent="0.15">
      <c r="A8" s="7"/>
      <c r="C8" s="8" t="s">
        <v>151</v>
      </c>
      <c r="D8" s="507" t="s">
        <v>288</v>
      </c>
      <c r="E8" s="507"/>
      <c r="F8" s="507"/>
      <c r="G8" s="507"/>
      <c r="H8" s="1" t="s">
        <v>162</v>
      </c>
      <c r="I8" s="543">
        <f>'건설사업관리기술자수 산정'!M62</f>
        <v>163.70000000000002</v>
      </c>
      <c r="J8" s="543"/>
      <c r="K8" s="173" t="s">
        <v>331</v>
      </c>
      <c r="L8" s="1" t="s">
        <v>157</v>
      </c>
      <c r="M8" s="536">
        <f>ROUND(I8/22,2)</f>
        <v>7.44</v>
      </c>
      <c r="N8" s="536"/>
      <c r="O8" s="173" t="s">
        <v>332</v>
      </c>
      <c r="T8" s="259"/>
      <c r="U8" s="260"/>
      <c r="V8" s="259"/>
      <c r="W8" s="260"/>
      <c r="X8" s="259"/>
      <c r="Y8" s="260"/>
    </row>
    <row r="9" spans="1:29" s="2" customFormat="1" ht="18" customHeight="1" x14ac:dyDescent="0.15">
      <c r="A9" s="7"/>
      <c r="C9" s="2" t="s">
        <v>163</v>
      </c>
      <c r="D9" s="507" t="s">
        <v>180</v>
      </c>
      <c r="E9" s="507"/>
      <c r="F9" s="507"/>
      <c r="G9" s="507"/>
      <c r="H9" s="1" t="s">
        <v>162</v>
      </c>
      <c r="I9" s="544" t="s">
        <v>361</v>
      </c>
      <c r="J9" s="544"/>
      <c r="AB9" s="265" t="s">
        <v>119</v>
      </c>
    </row>
    <row r="10" spans="1:29" s="2" customFormat="1" ht="17.25" x14ac:dyDescent="0.15">
      <c r="A10" s="7"/>
      <c r="R10" s="9"/>
      <c r="S10" s="9"/>
      <c r="T10" s="152"/>
      <c r="U10" s="149"/>
      <c r="V10" s="150"/>
      <c r="W10" s="150"/>
      <c r="X10" s="150"/>
    </row>
    <row r="11" spans="1:29" ht="18" customHeight="1" x14ac:dyDescent="0.15">
      <c r="A11" s="6"/>
      <c r="B11" s="151" t="s">
        <v>421</v>
      </c>
      <c r="C11" s="2"/>
      <c r="L11"/>
      <c r="U11" s="556" t="s">
        <v>100</v>
      </c>
      <c r="V11" s="556"/>
      <c r="W11" s="556"/>
      <c r="X11" s="556"/>
      <c r="Y11" s="556"/>
    </row>
    <row r="12" spans="1:29" s="2" customFormat="1" ht="18" customHeight="1" x14ac:dyDescent="0.15">
      <c r="A12" s="7"/>
      <c r="C12" s="1" t="s">
        <v>59</v>
      </c>
      <c r="D12" s="506" t="s">
        <v>181</v>
      </c>
      <c r="E12" s="507"/>
      <c r="F12" s="507"/>
      <c r="G12" s="507"/>
      <c r="H12" s="1" t="s">
        <v>162</v>
      </c>
      <c r="I12" s="271"/>
      <c r="J12" s="271"/>
      <c r="K12" s="172"/>
      <c r="L12" s="257"/>
      <c r="M12" s="1"/>
      <c r="N12" s="522">
        <f>SUM(N13,N14)</f>
        <v>14.13</v>
      </c>
      <c r="O12" s="522"/>
      <c r="P12" s="168" t="s">
        <v>332</v>
      </c>
      <c r="Q12" s="318" t="s">
        <v>153</v>
      </c>
      <c r="R12" s="319">
        <f>SUM(R13,R14)</f>
        <v>1.41</v>
      </c>
      <c r="S12" s="320" t="s">
        <v>332</v>
      </c>
      <c r="T12" s="321" t="s">
        <v>280</v>
      </c>
      <c r="U12" s="551" t="s">
        <v>284</v>
      </c>
      <c r="V12" s="551"/>
      <c r="W12" s="551"/>
      <c r="X12" s="554">
        <v>0.1</v>
      </c>
      <c r="Y12" s="555"/>
    </row>
    <row r="13" spans="1:29" s="2" customFormat="1" ht="18" customHeight="1" x14ac:dyDescent="0.15">
      <c r="A13" s="7"/>
      <c r="C13" s="1"/>
      <c r="E13" s="506" t="s">
        <v>285</v>
      </c>
      <c r="F13" s="506"/>
      <c r="G13" s="506"/>
      <c r="H13" s="1" t="s">
        <v>162</v>
      </c>
      <c r="I13" s="536">
        <f>+M7</f>
        <v>14.13</v>
      </c>
      <c r="J13" s="536"/>
      <c r="K13" s="172" t="s">
        <v>58</v>
      </c>
      <c r="L13" s="257">
        <f>IF(I9=U12,0.9,IF(I9=U13,0.85,IF(I9=U14,0.8,"")))</f>
        <v>0.9</v>
      </c>
      <c r="M13" s="1" t="s">
        <v>157</v>
      </c>
      <c r="N13" s="516">
        <f>ROUND(I13*L13,2)</f>
        <v>12.72</v>
      </c>
      <c r="O13" s="516"/>
      <c r="P13" s="173" t="s">
        <v>332</v>
      </c>
      <c r="Q13" s="542"/>
      <c r="R13" s="542"/>
      <c r="S13" s="323" t="s">
        <v>332</v>
      </c>
      <c r="T13" s="324" t="s">
        <v>280</v>
      </c>
      <c r="U13" s="528" t="s">
        <v>265</v>
      </c>
      <c r="V13" s="528"/>
      <c r="W13" s="528"/>
      <c r="X13" s="552">
        <v>0.15</v>
      </c>
      <c r="Y13" s="553"/>
    </row>
    <row r="14" spans="1:29" s="2" customFormat="1" ht="18" customHeight="1" x14ac:dyDescent="0.15">
      <c r="A14" s="7"/>
      <c r="C14" s="1"/>
      <c r="E14" s="506" t="s">
        <v>215</v>
      </c>
      <c r="F14" s="506"/>
      <c r="G14" s="506"/>
      <c r="H14" s="1" t="s">
        <v>162</v>
      </c>
      <c r="I14" s="536">
        <f>+M7</f>
        <v>14.13</v>
      </c>
      <c r="J14" s="536"/>
      <c r="K14" s="172" t="s">
        <v>58</v>
      </c>
      <c r="L14" s="257">
        <f>1-L13</f>
        <v>9.9999999999999978E-2</v>
      </c>
      <c r="M14" s="1" t="s">
        <v>157</v>
      </c>
      <c r="N14" s="516">
        <f>ROUND(I14*L14,2)</f>
        <v>1.41</v>
      </c>
      <c r="O14" s="516"/>
      <c r="P14" s="173" t="s">
        <v>332</v>
      </c>
      <c r="Q14" s="318" t="s">
        <v>153</v>
      </c>
      <c r="R14" s="322">
        <f>N14</f>
        <v>1.41</v>
      </c>
      <c r="S14" s="323" t="s">
        <v>332</v>
      </c>
      <c r="T14" s="324" t="s">
        <v>280</v>
      </c>
      <c r="U14" s="528" t="s">
        <v>294</v>
      </c>
      <c r="V14" s="528"/>
      <c r="W14" s="528"/>
      <c r="X14" s="552">
        <v>0.2</v>
      </c>
      <c r="Y14" s="553"/>
    </row>
    <row r="15" spans="1:29" s="2" customFormat="1" ht="18" customHeight="1" x14ac:dyDescent="0.15">
      <c r="A15" s="7"/>
      <c r="C15" s="269" t="s">
        <v>12</v>
      </c>
      <c r="D15" s="540" t="s">
        <v>110</v>
      </c>
      <c r="E15" s="540"/>
      <c r="F15" s="540"/>
      <c r="G15" s="540"/>
      <c r="H15" s="269" t="s">
        <v>162</v>
      </c>
      <c r="I15" s="272"/>
      <c r="J15" s="272"/>
      <c r="K15" s="270"/>
      <c r="L15" s="258"/>
      <c r="M15" s="273"/>
      <c r="N15" s="537">
        <f>M8</f>
        <v>7.44</v>
      </c>
      <c r="O15" s="537"/>
      <c r="P15" s="264" t="s">
        <v>332</v>
      </c>
      <c r="Q15" s="318" t="s">
        <v>153</v>
      </c>
      <c r="R15" s="325" t="e">
        <f>#REF!</f>
        <v>#REF!</v>
      </c>
      <c r="S15" s="320" t="s">
        <v>332</v>
      </c>
      <c r="T15" s="321" t="s">
        <v>280</v>
      </c>
      <c r="U15" s="274"/>
      <c r="V15" s="274"/>
      <c r="W15" s="274"/>
      <c r="X15" s="275"/>
      <c r="Y15" s="276"/>
      <c r="AC15" s="329">
        <f>N15+N13</f>
        <v>20.16</v>
      </c>
    </row>
    <row r="16" spans="1:29" s="2" customFormat="1" ht="18" customHeight="1" x14ac:dyDescent="0.15">
      <c r="A16" s="7"/>
      <c r="D16" s="71" t="s">
        <v>334</v>
      </c>
      <c r="E16" s="167" t="s">
        <v>162</v>
      </c>
      <c r="F16" s="71"/>
      <c r="G16" s="7"/>
      <c r="H16" s="7"/>
      <c r="I16" s="71"/>
      <c r="J16" s="7"/>
      <c r="K16" s="7"/>
      <c r="L16" s="171"/>
      <c r="M16" s="7"/>
      <c r="N16" s="515">
        <f>SUM(N12,N15)</f>
        <v>21.57</v>
      </c>
      <c r="O16" s="515"/>
      <c r="P16" s="168" t="s">
        <v>332</v>
      </c>
      <c r="Q16" s="324"/>
      <c r="R16" s="325" t="e">
        <f>SUM(R12,R15)</f>
        <v>#REF!</v>
      </c>
      <c r="S16" s="320" t="s">
        <v>332</v>
      </c>
      <c r="T16" s="321" t="s">
        <v>280</v>
      </c>
      <c r="U16" s="1"/>
      <c r="V16" s="1"/>
      <c r="W16" s="1"/>
      <c r="X16" s="277"/>
      <c r="Y16" s="278"/>
    </row>
    <row r="17" spans="2:33" x14ac:dyDescent="0.15">
      <c r="D17" s="11"/>
      <c r="W17" s="69"/>
      <c r="AA17" s="165"/>
      <c r="AB17" s="165"/>
    </row>
    <row r="18" spans="2:33" ht="18" customHeight="1" x14ac:dyDescent="0.15">
      <c r="B18" s="151" t="s">
        <v>207</v>
      </c>
      <c r="D18" s="11"/>
      <c r="P18" s="539" t="s">
        <v>402</v>
      </c>
      <c r="Q18" s="539"/>
      <c r="R18" s="539"/>
      <c r="S18" s="539"/>
      <c r="T18" s="539"/>
      <c r="U18" s="539"/>
      <c r="V18" s="539"/>
      <c r="W18" s="539"/>
      <c r="X18" s="539"/>
      <c r="Y18" s="539"/>
      <c r="AA18" s="162"/>
      <c r="AB18" s="163"/>
    </row>
    <row r="19" spans="2:33" s="2" customFormat="1" ht="18" customHeight="1" x14ac:dyDescent="0.15">
      <c r="C19" s="2" t="s">
        <v>59</v>
      </c>
      <c r="D19" s="2" t="s">
        <v>194</v>
      </c>
      <c r="L19" s="8"/>
      <c r="P19" s="538" t="s">
        <v>286</v>
      </c>
      <c r="Q19" s="538"/>
      <c r="R19" s="541" t="s">
        <v>306</v>
      </c>
      <c r="S19" s="541"/>
      <c r="T19" s="541" t="s">
        <v>300</v>
      </c>
      <c r="U19" s="541"/>
      <c r="V19" s="541" t="s">
        <v>80</v>
      </c>
      <c r="W19" s="541"/>
      <c r="X19" s="541" t="s">
        <v>269</v>
      </c>
      <c r="Y19" s="541"/>
      <c r="AA19" s="164"/>
      <c r="AB19" s="19"/>
      <c r="AC19" s="486"/>
      <c r="AD19" s="486"/>
      <c r="AE19" s="486"/>
      <c r="AF19" s="486"/>
      <c r="AG19" s="486"/>
    </row>
    <row r="20" spans="2:33" ht="18" customHeight="1" x14ac:dyDescent="0.15">
      <c r="P20" s="523" t="s">
        <v>302</v>
      </c>
      <c r="Q20" s="523"/>
      <c r="R20" s="545">
        <v>399247</v>
      </c>
      <c r="S20" s="545"/>
      <c r="T20" s="545">
        <v>376400</v>
      </c>
      <c r="U20" s="545"/>
      <c r="V20" s="545">
        <v>350580</v>
      </c>
      <c r="W20" s="545"/>
      <c r="X20" s="545">
        <v>287724</v>
      </c>
      <c r="Y20" s="545"/>
      <c r="AA20" s="164"/>
      <c r="AB20" s="19"/>
      <c r="AC20" s="559"/>
      <c r="AD20" s="459"/>
      <c r="AE20" s="459"/>
      <c r="AF20" s="486"/>
      <c r="AG20" s="486"/>
    </row>
    <row r="21" spans="2:33" ht="18" customHeight="1" x14ac:dyDescent="0.15">
      <c r="E21" s="2" t="s">
        <v>99</v>
      </c>
      <c r="P21" s="523" t="s">
        <v>346</v>
      </c>
      <c r="Q21" s="523"/>
      <c r="R21" s="527">
        <f>+R20/T20</f>
        <v>1.0606987247608928</v>
      </c>
      <c r="S21" s="527"/>
      <c r="T21" s="527">
        <v>1</v>
      </c>
      <c r="U21" s="527"/>
      <c r="V21" s="527">
        <f>+V20/T20</f>
        <v>0.9314027630180659</v>
      </c>
      <c r="W21" s="527"/>
      <c r="X21" s="527">
        <f>+X20/T20</f>
        <v>0.76441020191285869</v>
      </c>
      <c r="Y21" s="527"/>
      <c r="AA21" s="164"/>
      <c r="AB21" s="19"/>
      <c r="AC21" s="557"/>
      <c r="AD21" s="558"/>
      <c r="AE21" s="558"/>
      <c r="AF21" s="558"/>
      <c r="AG21" s="558"/>
    </row>
    <row r="22" spans="2:33" ht="18" customHeight="1" x14ac:dyDescent="0.15">
      <c r="E22" s="2" t="s">
        <v>139</v>
      </c>
      <c r="P22" s="528" t="s">
        <v>415</v>
      </c>
      <c r="Q22" s="528"/>
      <c r="R22" s="528"/>
      <c r="S22" s="528"/>
      <c r="T22" s="528"/>
      <c r="U22" s="528"/>
      <c r="V22" s="524">
        <f>T20*20.3</f>
        <v>7640920</v>
      </c>
      <c r="W22" s="525"/>
      <c r="X22" s="525"/>
      <c r="Y22" s="526"/>
    </row>
    <row r="23" spans="2:33" ht="36.75" customHeight="1" x14ac:dyDescent="0.15">
      <c r="P23" s="528"/>
      <c r="Q23" s="528"/>
      <c r="R23" s="528"/>
      <c r="S23" s="528"/>
      <c r="T23" s="528"/>
      <c r="U23" s="528"/>
      <c r="V23" s="524"/>
      <c r="W23" s="525"/>
      <c r="X23" s="525"/>
      <c r="Y23" s="526"/>
    </row>
    <row r="24" spans="2:33" s="355" customFormat="1" ht="18" customHeight="1" x14ac:dyDescent="0.15">
      <c r="D24" s="511" t="s">
        <v>420</v>
      </c>
      <c r="E24" s="511"/>
      <c r="F24" s="511"/>
      <c r="G24" s="358" t="str">
        <f>IF(I24=0,"",":")</f>
        <v>:</v>
      </c>
      <c r="H24" s="357" t="s">
        <v>365</v>
      </c>
      <c r="I24" s="407">
        <v>1</v>
      </c>
      <c r="J24" s="359" t="str">
        <f t="shared" ref="J24:J25" si="0">IF(I24&gt;0,"인 ×","")</f>
        <v>인 ×</v>
      </c>
      <c r="K24" s="360">
        <f>IF(I24=0,"",IF(D24=$R$19,$R$21,IF(D24=$T$19,$T$21,IF(D24=$V$19,$V$21,IF(D24=$X$19,$X$21,"")))))</f>
        <v>0.9314027630180659</v>
      </c>
      <c r="L24" s="359" t="str">
        <f t="shared" ref="L24:L25" si="1">IF(I24&gt;0,"×","")</f>
        <v>×</v>
      </c>
      <c r="M24" s="531">
        <v>6</v>
      </c>
      <c r="N24" s="531"/>
      <c r="O24" s="356" t="str">
        <f>IF(I24=0,"","=")</f>
        <v>=</v>
      </c>
      <c r="P24" s="532">
        <f>IF(I24=0,"",ROUND(I24*K24*M24,2))</f>
        <v>5.59</v>
      </c>
      <c r="Q24" s="532"/>
      <c r="R24" s="361" t="str">
        <f>IF(I24=0,"","인·월")</f>
        <v>인·월</v>
      </c>
      <c r="S24" s="399" t="s">
        <v>417</v>
      </c>
      <c r="T24" s="399"/>
      <c r="U24" s="399"/>
      <c r="AA24" s="357"/>
      <c r="AB24" s="357"/>
    </row>
    <row r="25" spans="2:33" s="355" customFormat="1" ht="18" customHeight="1" x14ac:dyDescent="0.15">
      <c r="D25" s="512" t="s">
        <v>364</v>
      </c>
      <c r="E25" s="512"/>
      <c r="F25" s="512"/>
      <c r="G25" s="402" t="str">
        <f t="shared" ref="G25" si="2">IF(I25=0,"",":")</f>
        <v>:</v>
      </c>
      <c r="H25" s="403" t="str">
        <f t="shared" ref="H25" si="3">IF(I25=0,"","보조")</f>
        <v>보조</v>
      </c>
      <c r="I25" s="408">
        <v>1</v>
      </c>
      <c r="J25" s="365" t="str">
        <f t="shared" si="0"/>
        <v>인 ×</v>
      </c>
      <c r="K25" s="404">
        <f t="shared" ref="K25" si="4">IF(I25=0,"",IF(D25=$R$19,$R$21,IF(D25=$T$19,$T$21,IF(D25=$V$19,$V$21,IF(D25=$X$19,$X$21,"")))))</f>
        <v>0.76441020191285869</v>
      </c>
      <c r="L25" s="365" t="str">
        <f t="shared" si="1"/>
        <v>×</v>
      </c>
      <c r="M25" s="533">
        <v>5</v>
      </c>
      <c r="N25" s="533"/>
      <c r="O25" s="405" t="str">
        <f t="shared" ref="O25" si="5">IF(I25=0,"","=")</f>
        <v>=</v>
      </c>
      <c r="P25" s="535">
        <f t="shared" ref="P25" si="6">IF(I25=0,"",ROUND(I25*K25*M25,2))</f>
        <v>3.82</v>
      </c>
      <c r="Q25" s="535"/>
      <c r="R25" s="406" t="str">
        <f t="shared" ref="R25" si="7">IF(I25=0,"","인·월")</f>
        <v>인·월</v>
      </c>
      <c r="S25" s="399"/>
      <c r="T25" s="399"/>
      <c r="U25" s="399"/>
      <c r="AA25" s="357"/>
      <c r="AB25" s="357"/>
    </row>
    <row r="26" spans="2:33" ht="18" customHeight="1" x14ac:dyDescent="0.15">
      <c r="D26" s="71" t="s">
        <v>159</v>
      </c>
      <c r="E26" s="167" t="s">
        <v>162</v>
      </c>
      <c r="F26" s="71"/>
      <c r="G26" s="1"/>
      <c r="I26" s="182">
        <f>SUM(I24:I25)</f>
        <v>2</v>
      </c>
      <c r="J26" s="2"/>
      <c r="K26" s="2"/>
      <c r="L26" s="183"/>
      <c r="M26" s="534" t="s">
        <v>359</v>
      </c>
      <c r="N26" s="534"/>
      <c r="O26" s="71" t="s">
        <v>157</v>
      </c>
      <c r="P26" s="520">
        <f>SUM(P24:Q25)</f>
        <v>9.41</v>
      </c>
      <c r="Q26" s="520"/>
      <c r="R26" s="7" t="s">
        <v>332</v>
      </c>
      <c r="S26" s="346"/>
      <c r="T26" s="347"/>
      <c r="U26" s="88"/>
      <c r="V26" s="69"/>
      <c r="W26" s="69"/>
      <c r="AB26" s="268"/>
      <c r="AC26" s="168"/>
      <c r="AD26" s="6"/>
      <c r="AE26" s="6"/>
    </row>
    <row r="27" spans="2:33" ht="18" customHeight="1" x14ac:dyDescent="0.15">
      <c r="D27" s="71"/>
      <c r="E27" s="167"/>
      <c r="F27" s="71"/>
      <c r="G27" s="1"/>
      <c r="I27" s="182"/>
      <c r="J27" s="2"/>
      <c r="K27" s="2"/>
      <c r="L27" s="183"/>
      <c r="M27" s="2"/>
      <c r="N27" s="2"/>
      <c r="O27" s="19"/>
      <c r="P27" s="529"/>
      <c r="Q27" s="530"/>
      <c r="R27" s="7"/>
      <c r="S27" s="346"/>
      <c r="T27" s="347"/>
      <c r="U27" s="88"/>
      <c r="V27" s="69"/>
      <c r="W27" s="69"/>
      <c r="AB27" s="268"/>
      <c r="AC27" s="168"/>
      <c r="AD27" s="6"/>
      <c r="AE27" s="6"/>
    </row>
    <row r="28" spans="2:33" ht="18" customHeight="1" x14ac:dyDescent="0.15">
      <c r="B28" s="151" t="s">
        <v>358</v>
      </c>
      <c r="D28" s="11"/>
      <c r="K28" s="2"/>
      <c r="L28"/>
      <c r="S28" s="69"/>
      <c r="T28" s="69"/>
      <c r="U28" s="69"/>
      <c r="V28" s="69"/>
      <c r="W28" s="69"/>
      <c r="AB28" s="7"/>
      <c r="AC28" s="6"/>
      <c r="AD28" s="6"/>
      <c r="AE28" s="7"/>
      <c r="AF28" s="2"/>
    </row>
    <row r="29" spans="2:33" ht="18" customHeight="1" x14ac:dyDescent="0.15">
      <c r="B29" s="2"/>
      <c r="C29" s="1" t="s">
        <v>59</v>
      </c>
      <c r="D29" s="506" t="s">
        <v>181</v>
      </c>
      <c r="E29" s="507"/>
      <c r="F29" s="507"/>
      <c r="G29" s="507"/>
      <c r="H29" s="1" t="s">
        <v>162</v>
      </c>
      <c r="I29" s="271"/>
      <c r="J29" s="271"/>
      <c r="K29" s="172"/>
      <c r="L29" s="257"/>
      <c r="M29" s="1"/>
      <c r="N29" s="522"/>
      <c r="O29" s="522"/>
      <c r="P29" s="168"/>
      <c r="Q29" s="7"/>
      <c r="R29" s="291"/>
      <c r="S29" s="280"/>
      <c r="T29" s="69"/>
      <c r="U29" s="69"/>
      <c r="V29" s="69"/>
      <c r="W29" s="69"/>
      <c r="AB29" s="7"/>
      <c r="AC29" s="6"/>
      <c r="AD29" s="6"/>
      <c r="AE29" s="7"/>
      <c r="AF29" s="2"/>
    </row>
    <row r="30" spans="2:33" ht="18" customHeight="1" x14ac:dyDescent="0.15">
      <c r="C30" s="1"/>
      <c r="D30" s="2"/>
      <c r="E30" s="506" t="s">
        <v>285</v>
      </c>
      <c r="F30" s="506"/>
      <c r="G30" s="506"/>
      <c r="H30" s="1" t="s">
        <v>162</v>
      </c>
      <c r="I30" s="364"/>
      <c r="J30" s="364"/>
      <c r="K30" s="172"/>
      <c r="L30" s="257"/>
      <c r="M30" s="1" t="s">
        <v>157</v>
      </c>
      <c r="N30" s="516">
        <f>+P26</f>
        <v>9.41</v>
      </c>
      <c r="O30" s="516"/>
      <c r="P30" s="173" t="s">
        <v>332</v>
      </c>
      <c r="Q30" s="72"/>
      <c r="R30" s="173"/>
      <c r="S30" s="292"/>
      <c r="T30" s="69"/>
      <c r="U30" s="69"/>
      <c r="V30" s="69"/>
      <c r="W30" s="69"/>
      <c r="AB30" s="7"/>
      <c r="AC30" s="332"/>
      <c r="AD30" s="6"/>
      <c r="AE30" s="7"/>
      <c r="AF30" s="2"/>
    </row>
    <row r="31" spans="2:33" ht="18" customHeight="1" x14ac:dyDescent="0.15">
      <c r="C31" s="1"/>
      <c r="D31" s="348"/>
      <c r="E31" s="508" t="s">
        <v>215</v>
      </c>
      <c r="F31" s="508"/>
      <c r="G31" s="508"/>
      <c r="H31" s="269" t="s">
        <v>162</v>
      </c>
      <c r="I31" s="349">
        <f>N30</f>
        <v>9.41</v>
      </c>
      <c r="J31" s="350" t="s">
        <v>392</v>
      </c>
      <c r="K31" s="365" t="str">
        <f t="shared" ref="K31" si="8">IF(H31&gt;0,"×","")</f>
        <v>×</v>
      </c>
      <c r="L31" s="258">
        <v>0.1</v>
      </c>
      <c r="M31" s="269" t="s">
        <v>157</v>
      </c>
      <c r="N31" s="514">
        <f>ROUND(I31/0.9*L31,2)</f>
        <v>1.05</v>
      </c>
      <c r="O31" s="514"/>
      <c r="P31" s="351" t="s">
        <v>332</v>
      </c>
      <c r="Q31" s="352"/>
      <c r="R31" s="353"/>
      <c r="S31" s="69"/>
      <c r="T31" s="69"/>
      <c r="U31" s="69"/>
      <c r="V31" s="69"/>
      <c r="W31" s="69"/>
      <c r="AB31" s="7"/>
      <c r="AC31" s="6"/>
      <c r="AD31" s="6"/>
      <c r="AE31" s="7"/>
      <c r="AF31" s="2"/>
    </row>
    <row r="32" spans="2:33" ht="18" customHeight="1" x14ac:dyDescent="0.15">
      <c r="B32" s="2"/>
      <c r="C32" s="2"/>
      <c r="D32" s="71" t="s">
        <v>334</v>
      </c>
      <c r="E32" s="167" t="s">
        <v>162</v>
      </c>
      <c r="F32" s="71"/>
      <c r="G32" s="7"/>
      <c r="H32" s="7"/>
      <c r="I32" s="71"/>
      <c r="J32" s="7"/>
      <c r="K32" s="7"/>
      <c r="L32" s="171"/>
      <c r="M32" s="7"/>
      <c r="N32" s="515">
        <f>+N30+N31</f>
        <v>10.46</v>
      </c>
      <c r="O32" s="515"/>
      <c r="P32" s="168" t="s">
        <v>332</v>
      </c>
      <c r="Q32" s="288"/>
      <c r="R32" s="285"/>
      <c r="S32" s="69"/>
      <c r="T32" s="69"/>
      <c r="U32" s="69"/>
      <c r="V32" s="69"/>
      <c r="W32" s="69"/>
      <c r="AB32" s="7"/>
      <c r="AC32" s="6"/>
      <c r="AD32" s="6"/>
      <c r="AE32" s="7"/>
      <c r="AF32" s="2"/>
    </row>
    <row r="33" spans="2:32" ht="18" customHeight="1" x14ac:dyDescent="0.15">
      <c r="B33" s="2"/>
      <c r="C33" s="1"/>
      <c r="D33" s="286"/>
      <c r="E33" s="286"/>
      <c r="F33" s="286"/>
      <c r="G33" s="281"/>
      <c r="H33" s="2"/>
      <c r="I33" s="284"/>
      <c r="J33" s="172"/>
      <c r="K33" s="282"/>
      <c r="L33" s="172"/>
      <c r="M33" s="287"/>
      <c r="N33" s="287"/>
      <c r="O33" s="1"/>
      <c r="P33" s="288"/>
      <c r="Q33" s="288"/>
      <c r="R33" s="285"/>
      <c r="S33" s="69"/>
      <c r="T33" s="69"/>
      <c r="U33" s="69"/>
      <c r="V33" s="69"/>
      <c r="W33" s="69"/>
      <c r="AB33" s="7"/>
      <c r="AC33" s="6"/>
      <c r="AD33" s="6"/>
      <c r="AE33" s="7"/>
      <c r="AF33" s="2"/>
    </row>
    <row r="34" spans="2:32" ht="18" customHeight="1" x14ac:dyDescent="0.15">
      <c r="B34" s="2"/>
      <c r="C34" s="1"/>
      <c r="D34" s="286"/>
      <c r="E34" s="286"/>
      <c r="F34" s="286"/>
      <c r="G34" s="281"/>
      <c r="H34" s="2"/>
      <c r="I34" s="284"/>
      <c r="J34" s="172"/>
      <c r="K34" s="282"/>
      <c r="L34" s="172"/>
      <c r="M34" s="287"/>
      <c r="N34" s="287"/>
      <c r="O34" s="1"/>
      <c r="P34" s="288"/>
      <c r="Q34" s="288"/>
      <c r="R34" s="285"/>
      <c r="S34" s="69"/>
      <c r="T34" s="69"/>
      <c r="U34" s="69"/>
      <c r="V34" s="69"/>
      <c r="W34" s="69"/>
      <c r="AB34" s="7"/>
      <c r="AC34" s="6"/>
      <c r="AD34" s="6"/>
      <c r="AE34" s="7"/>
      <c r="AF34" s="2"/>
    </row>
    <row r="35" spans="2:32" ht="18" customHeight="1" x14ac:dyDescent="0.15">
      <c r="C35" s="2"/>
      <c r="D35" s="286"/>
      <c r="E35" s="286"/>
      <c r="F35" s="286"/>
      <c r="G35" s="281"/>
      <c r="H35" s="2"/>
      <c r="I35" s="284"/>
      <c r="J35" s="172"/>
      <c r="K35" s="282"/>
      <c r="L35" s="172"/>
      <c r="M35" s="287"/>
      <c r="N35" s="287"/>
      <c r="O35" s="1"/>
      <c r="P35" s="288"/>
      <c r="Q35" s="288"/>
      <c r="R35" s="285"/>
      <c r="S35" s="69"/>
      <c r="T35" s="69"/>
      <c r="U35" s="69"/>
      <c r="V35" s="69"/>
      <c r="W35" s="69"/>
      <c r="AB35" s="7"/>
      <c r="AC35" s="6"/>
      <c r="AD35" s="6"/>
      <c r="AE35" s="7"/>
      <c r="AF35" s="2"/>
    </row>
    <row r="36" spans="2:32" ht="18" customHeight="1" x14ac:dyDescent="0.15">
      <c r="D36" s="286"/>
      <c r="E36" s="286"/>
      <c r="F36" s="286"/>
      <c r="G36" s="281"/>
      <c r="H36" s="2"/>
      <c r="I36" s="284"/>
      <c r="J36" s="172"/>
      <c r="K36" s="282"/>
      <c r="L36" s="172"/>
      <c r="M36" s="287"/>
      <c r="N36" s="513"/>
      <c r="O36" s="513"/>
      <c r="P36" s="288"/>
      <c r="Q36" s="288"/>
      <c r="R36" s="285"/>
      <c r="S36" s="283"/>
      <c r="T36" s="69"/>
      <c r="U36" s="69"/>
      <c r="V36" s="69"/>
      <c r="W36" s="69"/>
    </row>
    <row r="37" spans="2:32" ht="18" customHeight="1" x14ac:dyDescent="0.15">
      <c r="C37" s="7"/>
      <c r="D37" s="286"/>
      <c r="E37" s="286"/>
      <c r="F37" s="286"/>
      <c r="G37" s="1"/>
      <c r="I37" s="182"/>
      <c r="J37" s="2"/>
      <c r="K37" s="2"/>
      <c r="L37" s="183"/>
      <c r="M37" s="2"/>
      <c r="N37" s="2"/>
      <c r="O37" s="71"/>
      <c r="P37" s="294"/>
      <c r="Q37" s="289"/>
      <c r="R37" s="7"/>
    </row>
    <row r="38" spans="2:32" ht="18" customHeight="1" x14ac:dyDescent="0.15">
      <c r="D38" s="286"/>
      <c r="E38" s="286"/>
      <c r="F38" s="286"/>
      <c r="G38" s="1"/>
      <c r="I38" s="182"/>
      <c r="J38" s="2"/>
      <c r="K38" s="2"/>
      <c r="L38" s="183"/>
      <c r="M38" s="2"/>
      <c r="N38" s="2"/>
      <c r="O38" s="19"/>
      <c r="P38" s="290"/>
      <c r="Q38" s="7"/>
      <c r="R38" s="7"/>
    </row>
    <row r="39" spans="2:32" ht="18" customHeight="1" x14ac:dyDescent="0.15">
      <c r="D39" s="286"/>
      <c r="E39" s="286"/>
      <c r="F39" s="286"/>
    </row>
    <row r="40" spans="2:32" ht="18" customHeight="1" x14ac:dyDescent="0.15">
      <c r="E40" s="2"/>
    </row>
    <row r="41" spans="2:32" ht="18" customHeight="1" x14ac:dyDescent="0.15">
      <c r="D41" s="509"/>
      <c r="E41" s="509"/>
      <c r="F41" s="509"/>
      <c r="G41" s="281"/>
      <c r="H41" s="2"/>
      <c r="I41" s="284"/>
      <c r="J41" s="172"/>
      <c r="K41" s="282"/>
      <c r="L41" s="172"/>
      <c r="M41" s="510"/>
      <c r="N41" s="510"/>
      <c r="O41" s="1"/>
      <c r="P41" s="517"/>
      <c r="Q41" s="517"/>
      <c r="R41" s="285"/>
      <c r="S41" s="518"/>
      <c r="T41" s="519"/>
    </row>
    <row r="42" spans="2:32" ht="18" customHeight="1" x14ac:dyDescent="0.15">
      <c r="D42" s="509"/>
      <c r="E42" s="509"/>
      <c r="F42" s="509"/>
      <c r="G42" s="281"/>
      <c r="H42" s="2"/>
      <c r="I42" s="284"/>
      <c r="J42" s="172"/>
      <c r="K42" s="282"/>
      <c r="L42" s="172"/>
      <c r="M42" s="510"/>
      <c r="N42" s="510"/>
      <c r="O42" s="1"/>
      <c r="P42" s="517"/>
      <c r="Q42" s="517"/>
      <c r="R42" s="285"/>
    </row>
    <row r="43" spans="2:32" ht="18" customHeight="1" x14ac:dyDescent="0.15">
      <c r="D43" s="509"/>
      <c r="E43" s="509"/>
      <c r="F43" s="509"/>
      <c r="G43" s="281"/>
      <c r="H43" s="2"/>
      <c r="I43" s="284"/>
      <c r="J43" s="172"/>
      <c r="K43" s="282"/>
      <c r="L43" s="172"/>
      <c r="M43" s="510"/>
      <c r="N43" s="510"/>
      <c r="O43" s="1"/>
      <c r="P43" s="517"/>
      <c r="Q43" s="517"/>
      <c r="R43" s="285"/>
    </row>
    <row r="44" spans="2:32" ht="18" customHeight="1" x14ac:dyDescent="0.15">
      <c r="D44" s="509"/>
      <c r="E44" s="509"/>
      <c r="F44" s="509"/>
      <c r="G44" s="281"/>
      <c r="H44" s="2"/>
      <c r="I44" s="284"/>
      <c r="J44" s="172"/>
      <c r="K44" s="282"/>
      <c r="L44" s="172"/>
      <c r="M44" s="510"/>
      <c r="N44" s="510"/>
      <c r="O44" s="1"/>
      <c r="P44" s="517"/>
      <c r="Q44" s="517"/>
      <c r="R44" s="285"/>
    </row>
    <row r="45" spans="2:32" ht="18" customHeight="1" x14ac:dyDescent="0.15">
      <c r="D45" s="509"/>
      <c r="E45" s="509"/>
      <c r="F45" s="509"/>
      <c r="G45" s="281"/>
      <c r="H45" s="2"/>
      <c r="I45" s="284"/>
      <c r="J45" s="172"/>
      <c r="K45" s="282"/>
      <c r="L45" s="172"/>
      <c r="M45" s="521"/>
      <c r="N45" s="521"/>
      <c r="O45" s="1"/>
      <c r="P45" s="517"/>
      <c r="Q45" s="517"/>
      <c r="R45" s="285"/>
    </row>
    <row r="46" spans="2:32" ht="18" customHeight="1" x14ac:dyDescent="0.15">
      <c r="D46" s="71"/>
      <c r="E46" s="167"/>
      <c r="F46" s="71"/>
      <c r="G46" s="1"/>
      <c r="I46" s="182"/>
      <c r="J46" s="2"/>
      <c r="K46" s="2"/>
      <c r="L46" s="183"/>
      <c r="M46" s="2"/>
      <c r="N46" s="2"/>
      <c r="O46" s="71"/>
      <c r="P46" s="520"/>
      <c r="Q46" s="520"/>
      <c r="R46" s="7"/>
    </row>
    <row r="47" spans="2:32" ht="18" customHeight="1" x14ac:dyDescent="0.15"/>
    <row r="48" spans="2:32" ht="18" customHeight="1" x14ac:dyDescent="0.15"/>
    <row r="49" ht="18" customHeight="1" x14ac:dyDescent="0.15"/>
    <row r="50" ht="18" customHeight="1" x14ac:dyDescent="0.15"/>
  </sheetData>
  <mergeCells count="92">
    <mergeCell ref="P23:U23"/>
    <mergeCell ref="V23:Y23"/>
    <mergeCell ref="AF20:AG20"/>
    <mergeCell ref="P20:Q20"/>
    <mergeCell ref="AC19:AG19"/>
    <mergeCell ref="R20:S20"/>
    <mergeCell ref="T20:U20"/>
    <mergeCell ref="AC21:AE21"/>
    <mergeCell ref="AF21:AG21"/>
    <mergeCell ref="X20:Y20"/>
    <mergeCell ref="X21:Y21"/>
    <mergeCell ref="AC20:AE20"/>
    <mergeCell ref="T4:Y4"/>
    <mergeCell ref="U12:W12"/>
    <mergeCell ref="U13:W13"/>
    <mergeCell ref="U14:W14"/>
    <mergeCell ref="T19:U19"/>
    <mergeCell ref="X19:Y19"/>
    <mergeCell ref="X14:Y14"/>
    <mergeCell ref="X12:Y12"/>
    <mergeCell ref="X13:Y13"/>
    <mergeCell ref="U11:Y11"/>
    <mergeCell ref="V19:W19"/>
    <mergeCell ref="D4:G4"/>
    <mergeCell ref="D5:G5"/>
    <mergeCell ref="I4:J4"/>
    <mergeCell ref="I5:J5"/>
    <mergeCell ref="D12:G12"/>
    <mergeCell ref="M6:N6"/>
    <mergeCell ref="D9:G9"/>
    <mergeCell ref="D8:G8"/>
    <mergeCell ref="I8:J8"/>
    <mergeCell ref="M8:N8"/>
    <mergeCell ref="D7:G7"/>
    <mergeCell ref="N12:O12"/>
    <mergeCell ref="I7:J7"/>
    <mergeCell ref="M7:N7"/>
    <mergeCell ref="I9:J9"/>
    <mergeCell ref="V21:W21"/>
    <mergeCell ref="V20:W20"/>
    <mergeCell ref="E13:G13"/>
    <mergeCell ref="E14:G14"/>
    <mergeCell ref="I13:J13"/>
    <mergeCell ref="N15:O15"/>
    <mergeCell ref="P19:Q19"/>
    <mergeCell ref="N16:O16"/>
    <mergeCell ref="P18:Y18"/>
    <mergeCell ref="D15:G15"/>
    <mergeCell ref="N13:O13"/>
    <mergeCell ref="N14:O14"/>
    <mergeCell ref="R19:S19"/>
    <mergeCell ref="Q13:R13"/>
    <mergeCell ref="I14:J14"/>
    <mergeCell ref="P27:Q27"/>
    <mergeCell ref="P26:Q26"/>
    <mergeCell ref="M24:N24"/>
    <mergeCell ref="P24:Q24"/>
    <mergeCell ref="M25:N25"/>
    <mergeCell ref="M26:N26"/>
    <mergeCell ref="P25:Q25"/>
    <mergeCell ref="P21:Q21"/>
    <mergeCell ref="V22:Y22"/>
    <mergeCell ref="R21:S21"/>
    <mergeCell ref="T21:U21"/>
    <mergeCell ref="P22:U22"/>
    <mergeCell ref="P46:Q46"/>
    <mergeCell ref="D44:F44"/>
    <mergeCell ref="M44:N44"/>
    <mergeCell ref="P44:Q44"/>
    <mergeCell ref="D45:F45"/>
    <mergeCell ref="M45:N45"/>
    <mergeCell ref="P45:Q45"/>
    <mergeCell ref="D43:F43"/>
    <mergeCell ref="M43:N43"/>
    <mergeCell ref="P43:Q43"/>
    <mergeCell ref="S41:T41"/>
    <mergeCell ref="D42:F42"/>
    <mergeCell ref="M42:N42"/>
    <mergeCell ref="P42:Q42"/>
    <mergeCell ref="P41:Q41"/>
    <mergeCell ref="D29:G29"/>
    <mergeCell ref="E31:G31"/>
    <mergeCell ref="D41:F41"/>
    <mergeCell ref="M41:N41"/>
    <mergeCell ref="D24:F24"/>
    <mergeCell ref="D25:F25"/>
    <mergeCell ref="N36:O36"/>
    <mergeCell ref="N31:O31"/>
    <mergeCell ref="N32:O32"/>
    <mergeCell ref="E30:G30"/>
    <mergeCell ref="N30:O30"/>
    <mergeCell ref="N29:O29"/>
  </mergeCells>
  <phoneticPr fontId="72" type="noConversion"/>
  <pageMargins left="0.74" right="0.47" top="0.55097200000000002" bottom="0.37" header="0.314722" footer="0.22"/>
  <pageSetup paperSize="9" scale="77" orientation="landscape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6</xdr:col>
                <xdr:colOff>0</xdr:colOff>
                <xdr:row>18</xdr:row>
                <xdr:rowOff>9525</xdr:rowOff>
              </from>
              <to>
                <xdr:col>8</xdr:col>
                <xdr:colOff>266700</xdr:colOff>
                <xdr:row>20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AE66"/>
  <sheetViews>
    <sheetView view="pageBreakPreview" topLeftCell="A7" zoomScale="85" zoomScaleSheetLayoutView="85" workbookViewId="0">
      <selection activeCell="F35" sqref="F35:L35"/>
    </sheetView>
  </sheetViews>
  <sheetFormatPr defaultRowHeight="17.25" x14ac:dyDescent="0.15"/>
  <cols>
    <col min="1" max="1" width="1.109375" style="125" customWidth="1"/>
    <col min="2" max="2" width="7.44140625" style="125" customWidth="1"/>
    <col min="3" max="3" width="7.21875" style="129" customWidth="1"/>
    <col min="4" max="4" width="7.21875" style="125" customWidth="1"/>
    <col min="5" max="5" width="7.21875" style="129" customWidth="1"/>
    <col min="6" max="6" width="8" style="129" customWidth="1"/>
    <col min="7" max="12" width="8" style="125" customWidth="1"/>
    <col min="13" max="13" width="6.77734375" style="125" customWidth="1"/>
    <col min="14" max="16" width="6.77734375" style="112" customWidth="1"/>
    <col min="17" max="17" width="1.109375" style="112" customWidth="1"/>
    <col min="18" max="18" width="6" style="112" customWidth="1"/>
    <col min="19" max="19" width="11.88671875" style="112" customWidth="1"/>
    <col min="20" max="20" width="6" style="112" customWidth="1"/>
    <col min="21" max="21" width="14.109375" style="112" customWidth="1"/>
    <col min="22" max="22" width="6" style="112" customWidth="1"/>
    <col min="23" max="28" width="9.5546875" style="112" customWidth="1"/>
    <col min="29" max="41" width="6" style="112" customWidth="1"/>
    <col min="42" max="16384" width="8.88671875" style="112"/>
  </cols>
  <sheetData>
    <row r="1" spans="1:30" s="111" customFormat="1" ht="11.25" customHeight="1" x14ac:dyDescent="0.15">
      <c r="A1" s="115"/>
      <c r="B1" s="115"/>
      <c r="C1" s="126"/>
      <c r="D1" s="115"/>
      <c r="E1" s="127"/>
      <c r="F1" s="127"/>
      <c r="G1" s="115"/>
      <c r="H1" s="115"/>
      <c r="I1" s="115"/>
      <c r="J1" s="115"/>
      <c r="K1" s="115"/>
      <c r="L1" s="115"/>
      <c r="M1" s="115"/>
      <c r="S1" s="227"/>
      <c r="T1" s="227"/>
      <c r="U1" s="227"/>
      <c r="V1" s="227"/>
      <c r="W1" s="227"/>
      <c r="X1" s="227"/>
      <c r="Y1" s="227"/>
    </row>
    <row r="2" spans="1:30" s="111" customFormat="1" ht="35.1" customHeight="1" x14ac:dyDescent="0.15">
      <c r="A2" s="115"/>
      <c r="B2" s="655" t="s">
        <v>112</v>
      </c>
      <c r="C2" s="655"/>
      <c r="D2" s="655"/>
      <c r="E2" s="655"/>
      <c r="F2" s="655"/>
      <c r="G2" s="655"/>
      <c r="H2" s="655"/>
      <c r="I2" s="655"/>
      <c r="J2" s="655"/>
      <c r="K2" s="655"/>
      <c r="L2" s="655"/>
      <c r="M2" s="655"/>
      <c r="N2" s="655"/>
      <c r="O2" s="655"/>
      <c r="P2" s="655"/>
      <c r="Q2" s="161"/>
      <c r="R2" s="161"/>
      <c r="S2" s="228"/>
      <c r="T2" s="228"/>
      <c r="U2" s="228"/>
      <c r="V2" s="227"/>
      <c r="W2" s="227"/>
      <c r="X2" s="227"/>
      <c r="Y2" s="227"/>
    </row>
    <row r="3" spans="1:30" s="111" customFormat="1" ht="8.25" customHeight="1" x14ac:dyDescent="0.15">
      <c r="A3" s="115"/>
      <c r="B3" s="128"/>
      <c r="C3" s="128"/>
      <c r="D3" s="128"/>
      <c r="E3" s="128"/>
      <c r="F3" s="128"/>
      <c r="G3" s="115"/>
      <c r="H3" s="115"/>
      <c r="I3" s="115"/>
      <c r="J3" s="115"/>
      <c r="K3" s="115"/>
      <c r="L3" s="115"/>
      <c r="M3" s="115"/>
      <c r="S3" s="227"/>
      <c r="T3" s="227"/>
      <c r="U3" s="227"/>
      <c r="V3" s="227"/>
      <c r="W3" s="227"/>
      <c r="X3" s="227"/>
      <c r="Y3" s="227"/>
    </row>
    <row r="4" spans="1:30" s="111" customFormat="1" ht="24.95" customHeight="1" x14ac:dyDescent="0.15">
      <c r="A4" s="115"/>
      <c r="B4" s="133" t="s">
        <v>390</v>
      </c>
      <c r="C4" s="137"/>
      <c r="E4" s="392"/>
      <c r="F4" s="136"/>
      <c r="G4" s="115"/>
      <c r="H4" s="115"/>
      <c r="I4" s="115"/>
      <c r="J4" s="115"/>
      <c r="K4" s="115"/>
      <c r="L4" s="115"/>
      <c r="M4" s="115"/>
      <c r="S4" s="227"/>
      <c r="T4" s="227"/>
      <c r="U4" s="227"/>
      <c r="V4" s="227"/>
      <c r="W4" s="227"/>
      <c r="X4" s="227"/>
      <c r="Y4" s="227"/>
    </row>
    <row r="5" spans="1:30" s="111" customFormat="1" ht="7.5" customHeight="1" x14ac:dyDescent="0.15">
      <c r="A5" s="115"/>
      <c r="B5" s="128"/>
      <c r="C5" s="128"/>
      <c r="D5" s="128"/>
      <c r="E5" s="128"/>
      <c r="F5" s="128"/>
      <c r="G5" s="115"/>
      <c r="H5" s="115"/>
      <c r="I5" s="115"/>
      <c r="J5" s="115"/>
      <c r="K5" s="115"/>
      <c r="L5" s="115"/>
      <c r="M5" s="115"/>
      <c r="S5" s="227"/>
      <c r="T5" s="227"/>
      <c r="U5" s="227"/>
      <c r="V5" s="227"/>
      <c r="W5" s="227"/>
      <c r="X5" s="227"/>
      <c r="Y5" s="227"/>
    </row>
    <row r="6" spans="1:30" ht="18" customHeight="1" x14ac:dyDescent="0.15">
      <c r="B6" s="133" t="s">
        <v>223</v>
      </c>
      <c r="C6" s="115"/>
      <c r="D6" s="132"/>
      <c r="E6" s="127"/>
      <c r="G6" s="130"/>
      <c r="N6" s="113"/>
      <c r="O6" s="131"/>
      <c r="P6" s="12"/>
      <c r="Q6" s="12"/>
      <c r="R6" s="12"/>
      <c r="S6" s="16"/>
      <c r="T6" s="16"/>
    </row>
    <row r="7" spans="1:30" ht="18" customHeight="1" x14ac:dyDescent="0.15">
      <c r="B7" s="215" t="s">
        <v>13</v>
      </c>
      <c r="C7" s="627" t="s">
        <v>75</v>
      </c>
      <c r="D7" s="627"/>
      <c r="E7" s="627"/>
      <c r="F7" s="627" t="s">
        <v>220</v>
      </c>
      <c r="G7" s="639"/>
      <c r="H7" s="627" t="s">
        <v>82</v>
      </c>
      <c r="I7" s="627"/>
      <c r="J7" s="627"/>
      <c r="K7" s="627"/>
      <c r="L7" s="628"/>
      <c r="M7" s="131"/>
      <c r="O7" s="115"/>
      <c r="P7" s="115"/>
      <c r="Q7" s="115"/>
      <c r="R7" s="115"/>
    </row>
    <row r="8" spans="1:30" ht="18" customHeight="1" x14ac:dyDescent="0.15">
      <c r="B8" s="652" t="s">
        <v>65</v>
      </c>
      <c r="C8" s="587" t="s">
        <v>73</v>
      </c>
      <c r="D8" s="587"/>
      <c r="E8" s="587"/>
      <c r="F8" s="640">
        <v>1</v>
      </c>
      <c r="G8" s="641"/>
      <c r="H8" s="642" t="s">
        <v>2</v>
      </c>
      <c r="I8" s="563"/>
      <c r="J8" s="563"/>
      <c r="K8" s="563"/>
      <c r="L8" s="643"/>
      <c r="M8" s="115"/>
      <c r="N8" s="115"/>
      <c r="O8" s="115"/>
      <c r="P8" s="115"/>
      <c r="Q8" s="115"/>
      <c r="R8" s="115"/>
    </row>
    <row r="9" spans="1:30" ht="18" customHeight="1" x14ac:dyDescent="0.15">
      <c r="B9" s="653"/>
      <c r="C9" s="576" t="s">
        <v>28</v>
      </c>
      <c r="D9" s="576"/>
      <c r="E9" s="576"/>
      <c r="F9" s="666"/>
      <c r="G9" s="667"/>
      <c r="H9" s="565"/>
      <c r="I9" s="565"/>
      <c r="J9" s="565"/>
      <c r="K9" s="565"/>
      <c r="L9" s="644"/>
      <c r="M9" s="166"/>
      <c r="N9" s="166"/>
      <c r="O9" s="166"/>
      <c r="P9" s="166"/>
      <c r="Q9" s="166"/>
      <c r="R9" s="166"/>
    </row>
    <row r="10" spans="1:30" ht="18" customHeight="1" x14ac:dyDescent="0.15">
      <c r="B10" s="653"/>
      <c r="C10" s="567" t="s">
        <v>305</v>
      </c>
      <c r="D10" s="567"/>
      <c r="E10" s="567"/>
      <c r="F10" s="666"/>
      <c r="G10" s="667"/>
      <c r="H10" s="565"/>
      <c r="I10" s="565"/>
      <c r="J10" s="565"/>
      <c r="K10" s="565"/>
      <c r="L10" s="644"/>
    </row>
    <row r="11" spans="1:30" ht="18" customHeight="1" x14ac:dyDescent="0.15">
      <c r="B11" s="653"/>
      <c r="C11" s="567" t="s">
        <v>310</v>
      </c>
      <c r="D11" s="567"/>
      <c r="E11" s="567"/>
      <c r="F11" s="666"/>
      <c r="G11" s="667"/>
      <c r="H11" s="565"/>
      <c r="I11" s="565"/>
      <c r="J11" s="565"/>
      <c r="K11" s="565"/>
      <c r="L11" s="644"/>
      <c r="M11" s="112"/>
    </row>
    <row r="12" spans="1:30" ht="18" customHeight="1" x14ac:dyDescent="0.15">
      <c r="B12" s="653"/>
      <c r="C12" s="567" t="s">
        <v>291</v>
      </c>
      <c r="D12" s="567"/>
      <c r="E12" s="567"/>
      <c r="F12" s="666"/>
      <c r="G12" s="667"/>
      <c r="H12" s="565"/>
      <c r="I12" s="565"/>
      <c r="J12" s="565"/>
      <c r="K12" s="565"/>
      <c r="L12" s="644"/>
    </row>
    <row r="13" spans="1:30" ht="18" customHeight="1" x14ac:dyDescent="0.15">
      <c r="B13" s="653"/>
      <c r="C13" s="567" t="s">
        <v>283</v>
      </c>
      <c r="D13" s="567"/>
      <c r="E13" s="567"/>
      <c r="F13" s="666">
        <v>1</v>
      </c>
      <c r="G13" s="667"/>
      <c r="H13" s="565"/>
      <c r="I13" s="565"/>
      <c r="J13" s="565"/>
      <c r="K13" s="565"/>
      <c r="L13" s="644"/>
    </row>
    <row r="14" spans="1:30" ht="18" customHeight="1" x14ac:dyDescent="0.15">
      <c r="B14" s="654"/>
      <c r="C14" s="617" t="s">
        <v>266</v>
      </c>
      <c r="D14" s="617"/>
      <c r="E14" s="617"/>
      <c r="F14" s="668">
        <v>1</v>
      </c>
      <c r="G14" s="669"/>
      <c r="H14" s="613"/>
      <c r="I14" s="613"/>
      <c r="J14" s="613"/>
      <c r="K14" s="613"/>
      <c r="L14" s="645"/>
    </row>
    <row r="15" spans="1:30" ht="9.75" customHeight="1" x14ac:dyDescent="0.15">
      <c r="G15" s="112"/>
      <c r="Z15" s="116"/>
      <c r="AA15" s="155"/>
      <c r="AB15" s="116"/>
      <c r="AC15" s="116"/>
      <c r="AD15" s="116"/>
    </row>
    <row r="16" spans="1:30" ht="18" customHeight="1" x14ac:dyDescent="0.15">
      <c r="B16" s="133" t="s">
        <v>296</v>
      </c>
      <c r="G16" s="112"/>
      <c r="Z16" s="116"/>
      <c r="AA16" s="116"/>
      <c r="AB16" s="116"/>
      <c r="AC16" s="116"/>
      <c r="AD16" s="116"/>
    </row>
    <row r="17" spans="1:31" s="114" customFormat="1" ht="18" customHeight="1" x14ac:dyDescent="0.15">
      <c r="A17" s="127"/>
      <c r="B17" s="651" t="s">
        <v>309</v>
      </c>
      <c r="C17" s="627"/>
      <c r="D17" s="627"/>
      <c r="E17" s="627"/>
      <c r="F17" s="648" t="s">
        <v>308</v>
      </c>
      <c r="G17" s="649"/>
      <c r="H17" s="649"/>
      <c r="I17" s="649"/>
      <c r="J17" s="649"/>
      <c r="K17" s="649"/>
      <c r="L17" s="650"/>
      <c r="M17" s="627" t="s">
        <v>9</v>
      </c>
      <c r="N17" s="627"/>
      <c r="O17" s="627" t="s">
        <v>314</v>
      </c>
      <c r="P17" s="628"/>
      <c r="S17" s="116"/>
      <c r="T17" s="229"/>
      <c r="U17" s="229"/>
      <c r="V17" s="229"/>
      <c r="W17" s="229"/>
      <c r="X17" s="229"/>
      <c r="Y17" s="229"/>
      <c r="Z17" s="116"/>
      <c r="AA17" s="156"/>
      <c r="AB17" s="116"/>
      <c r="AC17" s="116"/>
      <c r="AD17" s="116"/>
      <c r="AE17" s="116"/>
    </row>
    <row r="18" spans="1:31" s="114" customFormat="1" ht="18" customHeight="1" x14ac:dyDescent="0.15">
      <c r="A18" s="127"/>
      <c r="B18" s="652" t="s">
        <v>175</v>
      </c>
      <c r="C18" s="587" t="s">
        <v>298</v>
      </c>
      <c r="D18" s="587"/>
      <c r="E18" s="587"/>
      <c r="F18" s="646" t="s">
        <v>76</v>
      </c>
      <c r="G18" s="647"/>
      <c r="H18" s="647"/>
      <c r="I18" s="647"/>
      <c r="J18" s="647"/>
      <c r="K18" s="647"/>
      <c r="L18" s="647"/>
      <c r="M18" s="587" t="s">
        <v>158</v>
      </c>
      <c r="N18" s="587"/>
      <c r="O18" s="629">
        <v>11.29</v>
      </c>
      <c r="P18" s="630"/>
      <c r="S18" s="629"/>
      <c r="T18" s="630"/>
      <c r="U18" s="116"/>
      <c r="V18" s="229"/>
      <c r="W18" s="229"/>
      <c r="X18" s="229"/>
      <c r="Y18" s="229"/>
      <c r="Z18" s="116"/>
      <c r="AA18" s="156"/>
      <c r="AB18" s="116"/>
      <c r="AC18" s="116"/>
      <c r="AD18" s="116"/>
      <c r="AE18" s="116"/>
    </row>
    <row r="19" spans="1:31" s="114" customFormat="1" ht="18" customHeight="1" x14ac:dyDescent="0.15">
      <c r="A19" s="127"/>
      <c r="B19" s="653"/>
      <c r="C19" s="567"/>
      <c r="D19" s="567"/>
      <c r="E19" s="567"/>
      <c r="F19" s="606" t="s">
        <v>66</v>
      </c>
      <c r="G19" s="607"/>
      <c r="H19" s="607"/>
      <c r="I19" s="607"/>
      <c r="J19" s="607"/>
      <c r="K19" s="607"/>
      <c r="L19" s="607"/>
      <c r="M19" s="567" t="s">
        <v>158</v>
      </c>
      <c r="N19" s="567"/>
      <c r="O19" s="631">
        <v>10.16</v>
      </c>
      <c r="P19" s="632"/>
      <c r="S19" s="631"/>
      <c r="T19" s="632"/>
      <c r="U19" s="116"/>
      <c r="V19" s="229"/>
      <c r="W19" s="229"/>
      <c r="X19" s="229"/>
      <c r="Y19" s="229"/>
      <c r="Z19" s="116"/>
      <c r="AA19" s="116"/>
      <c r="AB19" s="116"/>
      <c r="AC19" s="116"/>
      <c r="AD19" s="116"/>
      <c r="AE19" s="116"/>
    </row>
    <row r="20" spans="1:31" s="114" customFormat="1" ht="18" customHeight="1" x14ac:dyDescent="0.15">
      <c r="A20" s="127"/>
      <c r="B20" s="653"/>
      <c r="C20" s="567" t="s">
        <v>267</v>
      </c>
      <c r="D20" s="567"/>
      <c r="E20" s="567"/>
      <c r="F20" s="606" t="s">
        <v>179</v>
      </c>
      <c r="G20" s="607"/>
      <c r="H20" s="607"/>
      <c r="I20" s="607"/>
      <c r="J20" s="607"/>
      <c r="K20" s="607"/>
      <c r="L20" s="607"/>
      <c r="M20" s="567" t="s">
        <v>152</v>
      </c>
      <c r="N20" s="567"/>
      <c r="O20" s="633">
        <v>0.5</v>
      </c>
      <c r="P20" s="634"/>
      <c r="S20" s="116"/>
      <c r="T20" s="116"/>
      <c r="U20" s="116"/>
      <c r="V20" s="229"/>
      <c r="W20" s="229"/>
      <c r="X20" s="229"/>
      <c r="Y20" s="229"/>
      <c r="Z20" s="116"/>
      <c r="AA20" s="116"/>
      <c r="AB20" s="116"/>
      <c r="AC20" s="116"/>
      <c r="AD20" s="116"/>
      <c r="AE20" s="116"/>
    </row>
    <row r="21" spans="1:31" s="114" customFormat="1" ht="18" customHeight="1" x14ac:dyDescent="0.15">
      <c r="A21" s="127"/>
      <c r="B21" s="653"/>
      <c r="C21" s="567"/>
      <c r="D21" s="567"/>
      <c r="E21" s="567"/>
      <c r="F21" s="606" t="s">
        <v>147</v>
      </c>
      <c r="G21" s="607"/>
      <c r="H21" s="607"/>
      <c r="I21" s="607"/>
      <c r="J21" s="607"/>
      <c r="K21" s="607"/>
      <c r="L21" s="607"/>
      <c r="M21" s="567" t="s">
        <v>7</v>
      </c>
      <c r="N21" s="567"/>
      <c r="O21" s="599">
        <v>6</v>
      </c>
      <c r="P21" s="600"/>
      <c r="S21" s="670"/>
      <c r="T21" s="670"/>
      <c r="U21" s="116"/>
      <c r="V21" s="229"/>
      <c r="W21" s="229"/>
      <c r="X21" s="229"/>
      <c r="Y21" s="229"/>
      <c r="Z21" s="116"/>
      <c r="AA21" s="116"/>
      <c r="AB21" s="116"/>
      <c r="AC21" s="116"/>
      <c r="AD21" s="116"/>
      <c r="AE21" s="116"/>
    </row>
    <row r="22" spans="1:31" s="114" customFormat="1" ht="18" customHeight="1" x14ac:dyDescent="0.15">
      <c r="A22" s="127"/>
      <c r="B22" s="653"/>
      <c r="C22" s="567"/>
      <c r="D22" s="567"/>
      <c r="E22" s="567"/>
      <c r="F22" s="606" t="s">
        <v>140</v>
      </c>
      <c r="G22" s="607"/>
      <c r="H22" s="607"/>
      <c r="I22" s="607"/>
      <c r="J22" s="607"/>
      <c r="K22" s="607"/>
      <c r="L22" s="607"/>
      <c r="M22" s="567" t="s">
        <v>303</v>
      </c>
      <c r="N22" s="567"/>
      <c r="O22" s="635">
        <f>O21*22</f>
        <v>132</v>
      </c>
      <c r="P22" s="636"/>
      <c r="S22" s="116"/>
      <c r="T22" s="116"/>
      <c r="U22" s="116"/>
      <c r="V22" s="229"/>
      <c r="W22" s="229"/>
      <c r="X22" s="229"/>
      <c r="Y22" s="229"/>
      <c r="Z22" s="116"/>
      <c r="AA22" s="116"/>
      <c r="AB22" s="116"/>
      <c r="AC22" s="116"/>
      <c r="AD22" s="116"/>
      <c r="AE22" s="116"/>
    </row>
    <row r="23" spans="1:31" s="115" customFormat="1" ht="18" customHeight="1" x14ac:dyDescent="0.15">
      <c r="B23" s="653"/>
      <c r="C23" s="567" t="s">
        <v>43</v>
      </c>
      <c r="D23" s="567"/>
      <c r="E23" s="567"/>
      <c r="F23" s="606" t="s">
        <v>165</v>
      </c>
      <c r="G23" s="607"/>
      <c r="H23" s="607"/>
      <c r="I23" s="607"/>
      <c r="J23" s="607"/>
      <c r="K23" s="607"/>
      <c r="L23" s="607"/>
      <c r="M23" s="567" t="s">
        <v>6</v>
      </c>
      <c r="N23" s="567"/>
      <c r="O23" s="599"/>
      <c r="P23" s="600"/>
      <c r="S23" s="112"/>
      <c r="T23" s="112"/>
      <c r="U23" s="112"/>
      <c r="V23" s="227"/>
      <c r="W23" s="227"/>
      <c r="X23" s="227"/>
      <c r="Y23" s="227"/>
      <c r="Z23" s="116"/>
      <c r="AA23" s="135"/>
      <c r="AB23" s="116"/>
      <c r="AC23" s="116"/>
      <c r="AD23" s="116"/>
      <c r="AE23" s="112"/>
    </row>
    <row r="24" spans="1:31" s="115" customFormat="1" ht="18" customHeight="1" x14ac:dyDescent="0.15">
      <c r="B24" s="653"/>
      <c r="C24" s="567"/>
      <c r="D24" s="567"/>
      <c r="E24" s="567"/>
      <c r="F24" s="606" t="s">
        <v>184</v>
      </c>
      <c r="G24" s="607"/>
      <c r="H24" s="607"/>
      <c r="I24" s="607"/>
      <c r="J24" s="607"/>
      <c r="K24" s="607"/>
      <c r="L24" s="607"/>
      <c r="M24" s="567" t="s">
        <v>6</v>
      </c>
      <c r="N24" s="567"/>
      <c r="O24" s="599"/>
      <c r="P24" s="600"/>
      <c r="S24" s="112"/>
      <c r="T24" s="227"/>
      <c r="U24" s="227"/>
      <c r="V24" s="227"/>
      <c r="W24" s="227"/>
      <c r="X24" s="227"/>
      <c r="Y24" s="227"/>
      <c r="Z24" s="116"/>
      <c r="AA24" s="135"/>
      <c r="AB24" s="116"/>
      <c r="AC24" s="116"/>
      <c r="AD24" s="116"/>
      <c r="AE24" s="112"/>
    </row>
    <row r="25" spans="1:31" s="115" customFormat="1" ht="18" customHeight="1" x14ac:dyDescent="0.15">
      <c r="B25" s="653"/>
      <c r="C25" s="567"/>
      <c r="D25" s="567"/>
      <c r="E25" s="567"/>
      <c r="F25" s="606" t="s">
        <v>189</v>
      </c>
      <c r="G25" s="607"/>
      <c r="H25" s="607"/>
      <c r="I25" s="607"/>
      <c r="J25" s="607"/>
      <c r="K25" s="607"/>
      <c r="L25" s="607"/>
      <c r="M25" s="567" t="s">
        <v>152</v>
      </c>
      <c r="N25" s="567"/>
      <c r="O25" s="637">
        <v>0.5</v>
      </c>
      <c r="P25" s="638"/>
      <c r="S25" s="112"/>
      <c r="T25" s="227"/>
      <c r="U25" s="227"/>
      <c r="V25" s="227"/>
      <c r="W25" s="227"/>
      <c r="X25" s="227"/>
      <c r="Y25" s="227"/>
      <c r="Z25" s="116"/>
      <c r="AA25" s="135"/>
      <c r="AB25" s="116"/>
      <c r="AC25" s="116"/>
      <c r="AD25" s="116"/>
      <c r="AE25" s="112"/>
    </row>
    <row r="26" spans="1:31" s="115" customFormat="1" ht="18" customHeight="1" x14ac:dyDescent="0.15">
      <c r="B26" s="653"/>
      <c r="C26" s="567"/>
      <c r="D26" s="567"/>
      <c r="E26" s="567"/>
      <c r="F26" s="606" t="s">
        <v>182</v>
      </c>
      <c r="G26" s="607"/>
      <c r="H26" s="607"/>
      <c r="I26" s="607"/>
      <c r="J26" s="607"/>
      <c r="K26" s="607"/>
      <c r="L26" s="607"/>
      <c r="M26" s="567" t="s">
        <v>7</v>
      </c>
      <c r="N26" s="567"/>
      <c r="O26" s="599">
        <v>6</v>
      </c>
      <c r="P26" s="600"/>
      <c r="S26" s="112"/>
      <c r="T26" s="227"/>
      <c r="U26" s="227"/>
      <c r="V26" s="227"/>
      <c r="W26" s="227"/>
      <c r="X26" s="227"/>
      <c r="Y26" s="227"/>
      <c r="Z26" s="116"/>
      <c r="AA26" s="135"/>
      <c r="AB26" s="116"/>
      <c r="AC26" s="116"/>
      <c r="AD26" s="116"/>
      <c r="AE26" s="112"/>
    </row>
    <row r="27" spans="1:31" s="115" customFormat="1" ht="18" customHeight="1" x14ac:dyDescent="0.15">
      <c r="B27" s="653"/>
      <c r="C27" s="567"/>
      <c r="D27" s="567"/>
      <c r="E27" s="567"/>
      <c r="F27" s="606" t="s">
        <v>137</v>
      </c>
      <c r="G27" s="607"/>
      <c r="H27" s="607"/>
      <c r="I27" s="607"/>
      <c r="J27" s="607"/>
      <c r="K27" s="607"/>
      <c r="L27" s="607"/>
      <c r="M27" s="567" t="s">
        <v>303</v>
      </c>
      <c r="N27" s="567"/>
      <c r="O27" s="635">
        <f>O26*22</f>
        <v>132</v>
      </c>
      <c r="P27" s="636"/>
      <c r="S27" s="112"/>
      <c r="T27" s="227"/>
      <c r="U27" s="227"/>
      <c r="V27" s="227"/>
      <c r="W27" s="227"/>
      <c r="X27" s="227"/>
      <c r="Y27" s="227"/>
      <c r="Z27" s="116"/>
      <c r="AA27" s="135"/>
      <c r="AB27" s="116"/>
      <c r="AC27" s="116"/>
      <c r="AD27" s="116"/>
      <c r="AE27" s="112"/>
    </row>
    <row r="28" spans="1:31" s="115" customFormat="1" ht="18" customHeight="1" x14ac:dyDescent="0.15">
      <c r="B28" s="653"/>
      <c r="C28" s="567" t="s">
        <v>73</v>
      </c>
      <c r="D28" s="567"/>
      <c r="E28" s="567"/>
      <c r="F28" s="606" t="s">
        <v>186</v>
      </c>
      <c r="G28" s="607"/>
      <c r="H28" s="607"/>
      <c r="I28" s="607"/>
      <c r="J28" s="607"/>
      <c r="K28" s="607"/>
      <c r="L28" s="607"/>
      <c r="M28" s="567" t="s">
        <v>303</v>
      </c>
      <c r="N28" s="567"/>
      <c r="O28" s="635">
        <f>O27</f>
        <v>132</v>
      </c>
      <c r="P28" s="636"/>
      <c r="S28" s="112"/>
      <c r="T28" s="227"/>
      <c r="U28" s="227"/>
      <c r="V28" s="227"/>
      <c r="W28" s="227"/>
      <c r="X28" s="227"/>
      <c r="Y28" s="227"/>
      <c r="Z28" s="157"/>
      <c r="AA28" s="158"/>
      <c r="AB28" s="159"/>
      <c r="AC28" s="159"/>
      <c r="AD28" s="160"/>
      <c r="AE28" s="112"/>
    </row>
    <row r="29" spans="1:31" s="115" customFormat="1" ht="18" customHeight="1" x14ac:dyDescent="0.15">
      <c r="B29" s="653"/>
      <c r="C29" s="576" t="s">
        <v>305</v>
      </c>
      <c r="D29" s="576"/>
      <c r="E29" s="576"/>
      <c r="F29" s="606" t="s">
        <v>128</v>
      </c>
      <c r="G29" s="607"/>
      <c r="H29" s="607"/>
      <c r="I29" s="607"/>
      <c r="J29" s="607"/>
      <c r="K29" s="607"/>
      <c r="L29" s="607"/>
      <c r="M29" s="567" t="s">
        <v>8</v>
      </c>
      <c r="N29" s="567"/>
      <c r="O29" s="578"/>
      <c r="P29" s="579"/>
      <c r="S29" s="112"/>
      <c r="T29" s="116"/>
      <c r="U29" s="135"/>
      <c r="V29" s="116"/>
      <c r="W29" s="227"/>
      <c r="X29" s="227"/>
      <c r="Y29" s="227"/>
    </row>
    <row r="30" spans="1:31" s="115" customFormat="1" ht="18" customHeight="1" x14ac:dyDescent="0.15">
      <c r="B30" s="653"/>
      <c r="C30" s="576"/>
      <c r="D30" s="576"/>
      <c r="E30" s="576"/>
      <c r="F30" s="606" t="s">
        <v>123</v>
      </c>
      <c r="G30" s="607"/>
      <c r="H30" s="607"/>
      <c r="I30" s="607"/>
      <c r="J30" s="607"/>
      <c r="K30" s="607"/>
      <c r="L30" s="607"/>
      <c r="M30" s="567" t="s">
        <v>8</v>
      </c>
      <c r="N30" s="567"/>
      <c r="O30" s="578"/>
      <c r="P30" s="579"/>
      <c r="S30" s="112"/>
      <c r="T30" s="116"/>
      <c r="U30" s="135"/>
      <c r="V30" s="116"/>
      <c r="W30" s="227"/>
      <c r="X30" s="229"/>
      <c r="Y30" s="116"/>
      <c r="Z30" s="295"/>
      <c r="AA30" s="116"/>
      <c r="AB30" s="296"/>
      <c r="AC30" s="116"/>
    </row>
    <row r="31" spans="1:31" s="115" customFormat="1" ht="18" customHeight="1" x14ac:dyDescent="0.15">
      <c r="B31" s="653"/>
      <c r="C31" s="576" t="s">
        <v>310</v>
      </c>
      <c r="D31" s="576"/>
      <c r="E31" s="576"/>
      <c r="F31" s="606" t="s">
        <v>138</v>
      </c>
      <c r="G31" s="606"/>
      <c r="H31" s="606"/>
      <c r="I31" s="606"/>
      <c r="J31" s="606"/>
      <c r="K31" s="606"/>
      <c r="L31" s="606"/>
      <c r="M31" s="567" t="s">
        <v>8</v>
      </c>
      <c r="N31" s="567"/>
      <c r="O31" s="578"/>
      <c r="P31" s="579"/>
      <c r="S31" s="112"/>
      <c r="T31" s="116"/>
      <c r="U31" s="135"/>
      <c r="V31" s="116"/>
      <c r="W31" s="227"/>
      <c r="X31" s="229"/>
      <c r="Y31" s="116"/>
      <c r="Z31" s="295"/>
      <c r="AA31" s="116"/>
      <c r="AB31" s="296"/>
      <c r="AC31" s="116"/>
    </row>
    <row r="32" spans="1:31" s="115" customFormat="1" ht="18" customHeight="1" x14ac:dyDescent="0.15">
      <c r="B32" s="653"/>
      <c r="C32" s="576"/>
      <c r="D32" s="576"/>
      <c r="E32" s="576"/>
      <c r="F32" s="606" t="s">
        <v>123</v>
      </c>
      <c r="G32" s="607"/>
      <c r="H32" s="607"/>
      <c r="I32" s="607"/>
      <c r="J32" s="607"/>
      <c r="K32" s="607"/>
      <c r="L32" s="607"/>
      <c r="M32" s="567" t="s">
        <v>8</v>
      </c>
      <c r="N32" s="567"/>
      <c r="O32" s="578"/>
      <c r="P32" s="579"/>
      <c r="S32" s="112"/>
      <c r="T32" s="116"/>
      <c r="U32" s="135"/>
      <c r="V32" s="116"/>
      <c r="W32" s="227"/>
      <c r="X32" s="229"/>
      <c r="Y32" s="116"/>
      <c r="Z32" s="295"/>
      <c r="AA32" s="116"/>
      <c r="AB32" s="296"/>
      <c r="AC32" s="116"/>
    </row>
    <row r="33" spans="2:29" s="115" customFormat="1" ht="18" customHeight="1" x14ac:dyDescent="0.15">
      <c r="B33" s="653"/>
      <c r="C33" s="567" t="s">
        <v>67</v>
      </c>
      <c r="D33" s="567"/>
      <c r="E33" s="567"/>
      <c r="F33" s="606" t="s">
        <v>311</v>
      </c>
      <c r="G33" s="607"/>
      <c r="H33" s="607"/>
      <c r="I33" s="607"/>
      <c r="J33" s="607"/>
      <c r="K33" s="607"/>
      <c r="L33" s="607"/>
      <c r="M33" s="567" t="s">
        <v>8</v>
      </c>
      <c r="N33" s="567"/>
      <c r="O33" s="580">
        <v>1</v>
      </c>
      <c r="P33" s="581"/>
      <c r="S33" s="112"/>
      <c r="T33" s="112"/>
      <c r="U33" s="135"/>
      <c r="V33" s="227"/>
      <c r="W33" s="227"/>
      <c r="X33" s="560"/>
      <c r="Y33" s="560"/>
      <c r="Z33" s="297"/>
      <c r="AA33" s="116"/>
      <c r="AB33" s="296"/>
      <c r="AC33" s="116"/>
    </row>
    <row r="34" spans="2:29" s="115" customFormat="1" ht="18" customHeight="1" x14ac:dyDescent="0.15">
      <c r="B34" s="665"/>
      <c r="C34" s="568"/>
      <c r="D34" s="568"/>
      <c r="E34" s="568"/>
      <c r="F34" s="604" t="s">
        <v>120</v>
      </c>
      <c r="G34" s="605"/>
      <c r="H34" s="605"/>
      <c r="I34" s="605"/>
      <c r="J34" s="605"/>
      <c r="K34" s="605"/>
      <c r="L34" s="605"/>
      <c r="M34" s="568" t="s">
        <v>8</v>
      </c>
      <c r="N34" s="568"/>
      <c r="O34" s="582">
        <v>1</v>
      </c>
      <c r="P34" s="583"/>
      <c r="S34" s="112"/>
      <c r="T34" s="112"/>
      <c r="U34" s="135"/>
      <c r="V34" s="227"/>
      <c r="W34" s="227"/>
      <c r="X34" s="561"/>
      <c r="Y34" s="561"/>
      <c r="Z34" s="297"/>
      <c r="AA34" s="116"/>
      <c r="AB34" s="296"/>
      <c r="AC34" s="116"/>
    </row>
    <row r="35" spans="2:29" ht="107.25" customHeight="1" x14ac:dyDescent="0.15">
      <c r="B35" s="662" t="s">
        <v>297</v>
      </c>
      <c r="C35" s="569" t="s">
        <v>183</v>
      </c>
      <c r="D35" s="569"/>
      <c r="E35" s="569"/>
      <c r="F35" s="601" t="s">
        <v>385</v>
      </c>
      <c r="G35" s="601"/>
      <c r="H35" s="601"/>
      <c r="I35" s="601"/>
      <c r="J35" s="601"/>
      <c r="K35" s="601"/>
      <c r="L35" s="601"/>
      <c r="M35" s="577" t="s">
        <v>293</v>
      </c>
      <c r="N35" s="577"/>
      <c r="O35" s="597">
        <v>1</v>
      </c>
      <c r="P35" s="598"/>
      <c r="Q35" s="153"/>
      <c r="R35" s="125"/>
      <c r="X35" s="562"/>
      <c r="Y35" s="562"/>
      <c r="Z35" s="297"/>
      <c r="AA35" s="116"/>
      <c r="AB35" s="296"/>
      <c r="AC35" s="116"/>
    </row>
    <row r="36" spans="2:29" ht="39" customHeight="1" x14ac:dyDescent="0.15">
      <c r="B36" s="663"/>
      <c r="C36" s="570" t="s">
        <v>268</v>
      </c>
      <c r="D36" s="570"/>
      <c r="E36" s="570"/>
      <c r="F36" s="602" t="s">
        <v>386</v>
      </c>
      <c r="G36" s="603"/>
      <c r="H36" s="603"/>
      <c r="I36" s="603"/>
      <c r="J36" s="603"/>
      <c r="K36" s="603"/>
      <c r="L36" s="603"/>
      <c r="M36" s="570" t="s">
        <v>293</v>
      </c>
      <c r="N36" s="570"/>
      <c r="O36" s="599">
        <v>1.2</v>
      </c>
      <c r="P36" s="600"/>
      <c r="Q36" s="154"/>
      <c r="R36" s="125"/>
      <c r="X36" s="229"/>
      <c r="Y36" s="116"/>
      <c r="Z36" s="296"/>
      <c r="AA36" s="116"/>
      <c r="AB36" s="296"/>
      <c r="AC36" s="116"/>
    </row>
    <row r="37" spans="2:29" ht="24.75" customHeight="1" x14ac:dyDescent="0.15">
      <c r="B37" s="664"/>
      <c r="C37" s="571" t="s">
        <v>301</v>
      </c>
      <c r="D37" s="571"/>
      <c r="E37" s="571"/>
      <c r="F37" s="572" t="s">
        <v>387</v>
      </c>
      <c r="G37" s="573"/>
      <c r="H37" s="573"/>
      <c r="I37" s="573"/>
      <c r="J37" s="573"/>
      <c r="K37" s="573"/>
      <c r="L37" s="573"/>
      <c r="M37" s="571" t="s">
        <v>293</v>
      </c>
      <c r="N37" s="571"/>
      <c r="O37" s="593">
        <v>0.8</v>
      </c>
      <c r="P37" s="594"/>
      <c r="Q37" s="154"/>
      <c r="R37" s="125"/>
      <c r="X37" s="227"/>
      <c r="Y37" s="116"/>
      <c r="Z37" s="296"/>
      <c r="AA37" s="116"/>
      <c r="AB37" s="296"/>
    </row>
    <row r="38" spans="2:29" ht="21" customHeight="1" x14ac:dyDescent="0.15">
      <c r="B38" s="652" t="s">
        <v>304</v>
      </c>
      <c r="C38" s="586" t="s">
        <v>299</v>
      </c>
      <c r="D38" s="584" t="s">
        <v>68</v>
      </c>
      <c r="E38" s="585"/>
      <c r="F38" s="563" t="s">
        <v>98</v>
      </c>
      <c r="G38" s="564"/>
      <c r="H38" s="564"/>
      <c r="I38" s="564"/>
      <c r="J38" s="564"/>
      <c r="K38" s="564"/>
      <c r="L38" s="564"/>
      <c r="M38" s="587" t="s">
        <v>27</v>
      </c>
      <c r="N38" s="587"/>
      <c r="O38" s="595">
        <f>ROUND(O19/O18,4)</f>
        <v>0.89990000000000003</v>
      </c>
      <c r="P38" s="596"/>
      <c r="Q38" s="154"/>
      <c r="R38" s="125"/>
      <c r="X38" s="227"/>
      <c r="Y38" s="116"/>
      <c r="Z38" s="296"/>
      <c r="AA38" s="116"/>
      <c r="AB38" s="296"/>
    </row>
    <row r="39" spans="2:29" ht="43.5" customHeight="1" x14ac:dyDescent="0.15">
      <c r="B39" s="653"/>
      <c r="C39" s="587"/>
      <c r="D39" s="574" t="s">
        <v>196</v>
      </c>
      <c r="E39" s="575"/>
      <c r="F39" s="588" t="s">
        <v>1</v>
      </c>
      <c r="G39" s="589"/>
      <c r="H39" s="589"/>
      <c r="I39" s="589"/>
      <c r="J39" s="589"/>
      <c r="K39" s="589"/>
      <c r="L39" s="590"/>
      <c r="M39" s="567" t="s">
        <v>27</v>
      </c>
      <c r="N39" s="567"/>
      <c r="O39" s="591">
        <f>ROUND(((O48-O26)/O48)*0.1,4)</f>
        <v>0.05</v>
      </c>
      <c r="P39" s="592"/>
      <c r="Q39" s="154"/>
      <c r="R39" s="125"/>
      <c r="X39" s="227"/>
      <c r="Y39" s="116"/>
      <c r="Z39" s="296"/>
      <c r="AA39" s="116"/>
      <c r="AB39" s="296"/>
    </row>
    <row r="40" spans="2:29" ht="35.25" customHeight="1" x14ac:dyDescent="0.15">
      <c r="B40" s="653"/>
      <c r="C40" s="576" t="s">
        <v>388</v>
      </c>
      <c r="D40" s="576"/>
      <c r="E40" s="576"/>
      <c r="F40" s="565" t="s">
        <v>418</v>
      </c>
      <c r="G40" s="566"/>
      <c r="H40" s="566"/>
      <c r="I40" s="566"/>
      <c r="J40" s="566"/>
      <c r="K40" s="566"/>
      <c r="L40" s="566"/>
      <c r="M40" s="567" t="s">
        <v>27</v>
      </c>
      <c r="N40" s="567"/>
      <c r="O40" s="615">
        <f>IF(O18&lt;=2000,(0.011*O18/10*(1-0.0025*O18/10)+(O39+(0.5*O38)+0.2)*(O18/10*0.2)),"")</f>
        <v>0.17043265737250002</v>
      </c>
      <c r="P40" s="616"/>
      <c r="Q40" s="154"/>
      <c r="R40" s="125"/>
      <c r="X40" s="227"/>
      <c r="Y40" s="116"/>
      <c r="Z40" s="296"/>
      <c r="AA40" s="116"/>
      <c r="AB40" s="296"/>
    </row>
    <row r="41" spans="2:29" ht="33.75" customHeight="1" x14ac:dyDescent="0.15">
      <c r="B41" s="653"/>
      <c r="C41" s="576" t="s">
        <v>117</v>
      </c>
      <c r="D41" s="576"/>
      <c r="E41" s="576"/>
      <c r="F41" s="565" t="s">
        <v>88</v>
      </c>
      <c r="G41" s="566"/>
      <c r="H41" s="566"/>
      <c r="I41" s="566"/>
      <c r="J41" s="566"/>
      <c r="K41" s="566"/>
      <c r="L41" s="566"/>
      <c r="M41" s="567" t="s">
        <v>27</v>
      </c>
      <c r="N41" s="567"/>
      <c r="O41" s="615">
        <v>0.97819800000000001</v>
      </c>
      <c r="P41" s="616"/>
      <c r="Q41" s="154"/>
      <c r="R41" s="125"/>
      <c r="X41" s="227"/>
      <c r="Y41" s="229"/>
      <c r="Z41" s="298"/>
      <c r="AA41" s="116"/>
      <c r="AB41" s="296"/>
    </row>
    <row r="42" spans="2:29" ht="33.75" customHeight="1" x14ac:dyDescent="0.15">
      <c r="B42" s="665"/>
      <c r="C42" s="576" t="s">
        <v>149</v>
      </c>
      <c r="D42" s="576"/>
      <c r="E42" s="576"/>
      <c r="F42" s="565" t="s">
        <v>0</v>
      </c>
      <c r="G42" s="566"/>
      <c r="H42" s="566"/>
      <c r="I42" s="566"/>
      <c r="J42" s="566"/>
      <c r="K42" s="566"/>
      <c r="L42" s="566"/>
      <c r="M42" s="567" t="s">
        <v>27</v>
      </c>
      <c r="N42" s="567"/>
      <c r="O42" s="615" t="str">
        <f>IF(O18&gt;2000,(O60+((O18/10-200)/250)),"")</f>
        <v/>
      </c>
      <c r="P42" s="616"/>
      <c r="Q42" s="154"/>
      <c r="R42" s="125"/>
      <c r="X42" s="227"/>
      <c r="Y42" s="157"/>
      <c r="Z42" s="299"/>
      <c r="AA42" s="159"/>
      <c r="AB42" s="300"/>
    </row>
    <row r="43" spans="2:29" ht="33.75" customHeight="1" x14ac:dyDescent="0.15">
      <c r="B43" s="654"/>
      <c r="C43" s="620" t="s">
        <v>131</v>
      </c>
      <c r="D43" s="620"/>
      <c r="E43" s="620"/>
      <c r="F43" s="613" t="s">
        <v>0</v>
      </c>
      <c r="G43" s="614"/>
      <c r="H43" s="614"/>
      <c r="I43" s="614"/>
      <c r="J43" s="614"/>
      <c r="K43" s="614"/>
      <c r="L43" s="614"/>
      <c r="M43" s="617" t="s">
        <v>27</v>
      </c>
      <c r="N43" s="617"/>
      <c r="O43" s="618" t="str">
        <f>IF(O18&gt;2000,(O62+((O18/10-200)/250)),"")</f>
        <v/>
      </c>
      <c r="P43" s="619"/>
      <c r="Q43" s="154"/>
      <c r="R43" s="125"/>
    </row>
    <row r="44" spans="2:29" ht="7.5" customHeight="1" x14ac:dyDescent="0.15"/>
    <row r="45" spans="2:29" s="125" customFormat="1" ht="20.25" customHeight="1" thickBot="1" x14ac:dyDescent="0.2">
      <c r="B45" s="125" t="s">
        <v>193</v>
      </c>
      <c r="C45" s="134"/>
      <c r="E45" s="129"/>
      <c r="F45" s="129"/>
      <c r="O45" s="608" t="s">
        <v>74</v>
      </c>
      <c r="P45" s="608"/>
      <c r="S45" s="112"/>
      <c r="T45" s="112"/>
      <c r="U45" s="112"/>
      <c r="V45" s="112"/>
      <c r="W45" s="112"/>
      <c r="X45" s="112"/>
      <c r="Y45" s="112"/>
    </row>
    <row r="46" spans="2:29" s="138" customFormat="1" ht="15.75" customHeight="1" x14ac:dyDescent="0.3">
      <c r="B46" s="609" t="s">
        <v>292</v>
      </c>
      <c r="C46" s="610"/>
      <c r="D46" s="610"/>
      <c r="E46" s="184">
        <v>10</v>
      </c>
      <c r="F46" s="610">
        <v>30</v>
      </c>
      <c r="G46" s="610">
        <v>50</v>
      </c>
      <c r="H46" s="610">
        <v>70</v>
      </c>
      <c r="I46" s="610">
        <v>100</v>
      </c>
      <c r="J46" s="621">
        <v>150</v>
      </c>
      <c r="K46" s="621">
        <v>200</v>
      </c>
      <c r="L46" s="621">
        <v>300</v>
      </c>
      <c r="M46" s="621">
        <v>400</v>
      </c>
      <c r="N46" s="621">
        <v>500</v>
      </c>
      <c r="O46" s="623">
        <f>O18</f>
        <v>11.29</v>
      </c>
      <c r="P46" s="624"/>
      <c r="S46" s="230"/>
      <c r="T46" s="230"/>
      <c r="U46" s="230"/>
      <c r="V46" s="230"/>
      <c r="W46" s="230"/>
      <c r="X46" s="230"/>
      <c r="Y46" s="230"/>
    </row>
    <row r="47" spans="2:29" s="139" customFormat="1" ht="15.75" customHeight="1" x14ac:dyDescent="0.15">
      <c r="B47" s="611"/>
      <c r="C47" s="612"/>
      <c r="D47" s="612"/>
      <c r="E47" s="185" t="s">
        <v>345</v>
      </c>
      <c r="F47" s="612"/>
      <c r="G47" s="612"/>
      <c r="H47" s="612"/>
      <c r="I47" s="612"/>
      <c r="J47" s="622"/>
      <c r="K47" s="622"/>
      <c r="L47" s="622"/>
      <c r="M47" s="622"/>
      <c r="N47" s="622"/>
      <c r="O47" s="625"/>
      <c r="P47" s="626"/>
      <c r="S47" s="231"/>
      <c r="T47" s="231"/>
      <c r="U47" s="231"/>
      <c r="V47" s="231"/>
      <c r="W47" s="231"/>
      <c r="X47" s="231"/>
      <c r="Y47" s="231"/>
    </row>
    <row r="48" spans="2:29" s="125" customFormat="1" ht="34.5" customHeight="1" thickBot="1" x14ac:dyDescent="0.2">
      <c r="B48" s="707" t="s">
        <v>173</v>
      </c>
      <c r="C48" s="708"/>
      <c r="D48" s="708"/>
      <c r="E48" s="186">
        <v>10</v>
      </c>
      <c r="F48" s="186">
        <v>14</v>
      </c>
      <c r="G48" s="186">
        <v>17</v>
      </c>
      <c r="H48" s="186">
        <v>24</v>
      </c>
      <c r="I48" s="186">
        <v>28</v>
      </c>
      <c r="J48" s="186">
        <v>30</v>
      </c>
      <c r="K48" s="186">
        <v>37</v>
      </c>
      <c r="L48" s="186">
        <v>38</v>
      </c>
      <c r="M48" s="186">
        <v>38</v>
      </c>
      <c r="N48" s="186">
        <v>39</v>
      </c>
      <c r="O48" s="705">
        <v>12</v>
      </c>
      <c r="P48" s="706"/>
      <c r="S48" s="112"/>
      <c r="T48" s="112"/>
      <c r="U48" s="112"/>
      <c r="V48" s="112"/>
      <c r="W48" s="112"/>
      <c r="X48" s="112"/>
      <c r="Y48" s="112"/>
    </row>
    <row r="49" spans="2:25" s="125" customFormat="1" ht="12.75" customHeight="1" x14ac:dyDescent="0.15">
      <c r="C49" s="129"/>
      <c r="E49" s="129"/>
      <c r="F49" s="129"/>
      <c r="S49" s="112"/>
      <c r="T49" s="112"/>
      <c r="U49" s="112"/>
      <c r="V49" s="112"/>
      <c r="W49" s="112"/>
      <c r="X49" s="112"/>
      <c r="Y49" s="112"/>
    </row>
    <row r="50" spans="2:25" s="125" customFormat="1" ht="21" customHeight="1" x14ac:dyDescent="0.15">
      <c r="B50" s="125" t="s">
        <v>389</v>
      </c>
      <c r="C50" s="129"/>
      <c r="E50" s="129"/>
      <c r="F50" s="129"/>
      <c r="S50" s="112"/>
      <c r="T50" s="112"/>
      <c r="U50" s="112"/>
      <c r="V50" s="112"/>
      <c r="W50" s="112"/>
      <c r="X50" s="112"/>
      <c r="Y50" s="112"/>
    </row>
    <row r="51" spans="2:25" s="125" customFormat="1" ht="18" hidden="1" customHeight="1" x14ac:dyDescent="0.15">
      <c r="B51" s="712"/>
      <c r="C51" s="550"/>
      <c r="D51" s="140"/>
      <c r="E51" s="87"/>
      <c r="F51" s="140"/>
      <c r="G51" s="550"/>
      <c r="H51" s="711"/>
      <c r="I51" s="711"/>
      <c r="J51" s="550"/>
      <c r="K51" s="709"/>
      <c r="L51" s="547"/>
      <c r="N51" s="2"/>
      <c r="S51" s="112"/>
      <c r="T51" s="112"/>
      <c r="U51" s="112"/>
      <c r="V51" s="112"/>
      <c r="W51" s="112"/>
      <c r="X51" s="112"/>
      <c r="Y51" s="112"/>
    </row>
    <row r="52" spans="2:25" s="125" customFormat="1" ht="18" hidden="1" customHeight="1" x14ac:dyDescent="0.15">
      <c r="B52" s="712"/>
      <c r="C52" s="550"/>
      <c r="D52" s="710"/>
      <c r="E52" s="710"/>
      <c r="F52" s="710"/>
      <c r="G52" s="550"/>
      <c r="H52" s="711"/>
      <c r="I52" s="711"/>
      <c r="J52" s="550"/>
      <c r="K52" s="709"/>
      <c r="L52" s="547"/>
      <c r="M52" s="2"/>
      <c r="N52" s="2"/>
      <c r="S52" s="112"/>
      <c r="T52" s="112"/>
      <c r="U52" s="112"/>
      <c r="V52" s="112"/>
      <c r="W52" s="112"/>
      <c r="X52" s="112"/>
      <c r="Y52" s="112"/>
    </row>
    <row r="53" spans="2:25" s="125" customFormat="1" ht="9" customHeight="1" x14ac:dyDescent="0.15">
      <c r="B53" s="99"/>
      <c r="C53" s="129"/>
      <c r="E53" s="129"/>
      <c r="F53" s="129"/>
      <c r="S53" s="112"/>
      <c r="T53" s="112"/>
      <c r="U53" s="112"/>
      <c r="V53" s="112"/>
      <c r="W53" s="112"/>
      <c r="X53" s="112"/>
      <c r="Y53" s="112"/>
    </row>
    <row r="54" spans="2:25" s="125" customFormat="1" ht="28.5" customHeight="1" thickBot="1" x14ac:dyDescent="0.2">
      <c r="B54" s="232" t="s">
        <v>145</v>
      </c>
      <c r="C54" s="129"/>
      <c r="E54" s="129"/>
      <c r="F54" s="129"/>
      <c r="S54" s="112"/>
      <c r="T54" s="112"/>
      <c r="U54" s="112"/>
      <c r="V54" s="112"/>
      <c r="W54" s="112"/>
      <c r="X54" s="112"/>
      <c r="Y54" s="112"/>
    </row>
    <row r="55" spans="2:25" ht="28.5" customHeight="1" x14ac:dyDescent="0.15">
      <c r="B55" s="656" t="s">
        <v>304</v>
      </c>
      <c r="C55" s="659" t="s">
        <v>299</v>
      </c>
      <c r="D55" s="701" t="s">
        <v>68</v>
      </c>
      <c r="E55" s="702"/>
      <c r="F55" s="695" t="s">
        <v>132</v>
      </c>
      <c r="G55" s="696"/>
      <c r="H55" s="696"/>
      <c r="I55" s="696"/>
      <c r="J55" s="696"/>
      <c r="K55" s="696"/>
      <c r="L55" s="696"/>
      <c r="M55" s="696"/>
      <c r="N55" s="696"/>
      <c r="O55" s="696"/>
      <c r="P55" s="697"/>
    </row>
    <row r="56" spans="2:25" ht="28.5" customHeight="1" x14ac:dyDescent="0.15">
      <c r="B56" s="657"/>
      <c r="C56" s="660"/>
      <c r="D56" s="703"/>
      <c r="E56" s="704"/>
      <c r="F56" s="671" t="str">
        <f>CONCATENATE("구조물비중 = ",O19," / ",O18)</f>
        <v>구조물비중 = 10.16 / 11.29</v>
      </c>
      <c r="G56" s="672"/>
      <c r="H56" s="672"/>
      <c r="I56" s="672"/>
      <c r="J56" s="672"/>
      <c r="K56" s="672"/>
      <c r="L56" s="672"/>
      <c r="M56" s="541" t="s">
        <v>27</v>
      </c>
      <c r="N56" s="541"/>
      <c r="O56" s="675">
        <f>ROUND(O19/O18,4)</f>
        <v>0.89990000000000003</v>
      </c>
      <c r="P56" s="676"/>
    </row>
    <row r="57" spans="2:25" ht="28.5" customHeight="1" x14ac:dyDescent="0.15">
      <c r="B57" s="657"/>
      <c r="C57" s="660"/>
      <c r="D57" s="677" t="s">
        <v>196</v>
      </c>
      <c r="E57" s="678"/>
      <c r="F57" s="698" t="s">
        <v>1</v>
      </c>
      <c r="G57" s="699"/>
      <c r="H57" s="699"/>
      <c r="I57" s="699"/>
      <c r="J57" s="699"/>
      <c r="K57" s="699"/>
      <c r="L57" s="699"/>
      <c r="M57" s="699"/>
      <c r="N57" s="699"/>
      <c r="O57" s="699"/>
      <c r="P57" s="700"/>
    </row>
    <row r="58" spans="2:25" ht="28.5" customHeight="1" x14ac:dyDescent="0.15">
      <c r="B58" s="657"/>
      <c r="C58" s="661"/>
      <c r="D58" s="679"/>
      <c r="E58" s="680"/>
      <c r="F58" s="671" t="str">
        <f>CONCATENATE("건설사업관리기간보정계수 = {[54-54)/54}×0.1")</f>
        <v>건설사업관리기간보정계수 = {[54-54)/54}×0.1</v>
      </c>
      <c r="G58" s="671"/>
      <c r="H58" s="671"/>
      <c r="I58" s="671"/>
      <c r="J58" s="671"/>
      <c r="K58" s="671"/>
      <c r="L58" s="671"/>
      <c r="M58" s="541" t="s">
        <v>27</v>
      </c>
      <c r="N58" s="541"/>
      <c r="O58" s="675">
        <f>((54-54)/54)*0.1</f>
        <v>0</v>
      </c>
      <c r="P58" s="676"/>
    </row>
    <row r="59" spans="2:25" ht="28.5" customHeight="1" x14ac:dyDescent="0.15">
      <c r="B59" s="657"/>
      <c r="C59" s="681" t="s">
        <v>101</v>
      </c>
      <c r="D59" s="682"/>
      <c r="E59" s="683"/>
      <c r="F59" s="698" t="s">
        <v>16</v>
      </c>
      <c r="G59" s="699"/>
      <c r="H59" s="699"/>
      <c r="I59" s="699"/>
      <c r="J59" s="699"/>
      <c r="K59" s="699"/>
      <c r="L59" s="699"/>
      <c r="M59" s="699"/>
      <c r="N59" s="699"/>
      <c r="O59" s="699"/>
      <c r="P59" s="700"/>
    </row>
    <row r="60" spans="2:25" ht="28.5" customHeight="1" x14ac:dyDescent="0.15">
      <c r="B60" s="657"/>
      <c r="C60" s="684"/>
      <c r="D60" s="685"/>
      <c r="E60" s="686"/>
      <c r="F60" s="671" t="str">
        <f>CONCATENATE("공사난이도 = 0.011*200*(1-0.0025*200)+",O58,"+(0.1*",O56,")+0.2")</f>
        <v>공사난이도 = 0.011*200*(1-0.0025*200)+0+(0.1*0.8999)+0.2</v>
      </c>
      <c r="G60" s="672"/>
      <c r="H60" s="672"/>
      <c r="I60" s="672"/>
      <c r="J60" s="672"/>
      <c r="K60" s="672"/>
      <c r="L60" s="672"/>
      <c r="M60" s="541" t="s">
        <v>27</v>
      </c>
      <c r="N60" s="541"/>
      <c r="O60" s="673">
        <f>ROUND(0.011*200*(1-0.0025*200)+0+(0.1*O56)+0.2,4)</f>
        <v>1.39</v>
      </c>
      <c r="P60" s="674"/>
    </row>
    <row r="61" spans="2:25" ht="28.5" customHeight="1" x14ac:dyDescent="0.15">
      <c r="B61" s="657"/>
      <c r="C61" s="681" t="s">
        <v>125</v>
      </c>
      <c r="D61" s="682"/>
      <c r="E61" s="683"/>
      <c r="F61" s="698" t="s">
        <v>88</v>
      </c>
      <c r="G61" s="699"/>
      <c r="H61" s="699"/>
      <c r="I61" s="699"/>
      <c r="J61" s="699"/>
      <c r="K61" s="699"/>
      <c r="L61" s="699"/>
      <c r="M61" s="699"/>
      <c r="N61" s="699"/>
      <c r="O61" s="699"/>
      <c r="P61" s="700"/>
    </row>
    <row r="62" spans="2:25" ht="28.5" customHeight="1" x14ac:dyDescent="0.15">
      <c r="B62" s="658"/>
      <c r="C62" s="692"/>
      <c r="D62" s="693"/>
      <c r="E62" s="694"/>
      <c r="F62" s="687" t="str">
        <f>CONCATENATE("공사난이도 = 0.015*200*(1-0.0011*200)")</f>
        <v>공사난이도 = 0.015*200*(1-0.0011*200)</v>
      </c>
      <c r="G62" s="688"/>
      <c r="H62" s="688"/>
      <c r="I62" s="688"/>
      <c r="J62" s="688"/>
      <c r="K62" s="688"/>
      <c r="L62" s="688"/>
      <c r="M62" s="689" t="s">
        <v>27</v>
      </c>
      <c r="N62" s="689"/>
      <c r="O62" s="690">
        <f>ROUND(0.015*200*(1-0.0011*200),4)</f>
        <v>2.34</v>
      </c>
      <c r="P62" s="691"/>
    </row>
    <row r="63" spans="2:25" ht="28.5" customHeight="1" x14ac:dyDescent="0.15"/>
    <row r="64" spans="2:25" ht="28.5" customHeight="1" x14ac:dyDescent="0.15"/>
    <row r="65" ht="28.5" customHeight="1" x14ac:dyDescent="0.15"/>
    <row r="66" ht="28.5" customHeight="1" x14ac:dyDescent="0.15"/>
  </sheetData>
  <mergeCells count="172">
    <mergeCell ref="O48:P48"/>
    <mergeCell ref="B48:D48"/>
    <mergeCell ref="L51:L52"/>
    <mergeCell ref="K51:K52"/>
    <mergeCell ref="D52:F52"/>
    <mergeCell ref="H51:I52"/>
    <mergeCell ref="B51:B52"/>
    <mergeCell ref="C51:C52"/>
    <mergeCell ref="G51:G52"/>
    <mergeCell ref="J51:J52"/>
    <mergeCell ref="D57:E58"/>
    <mergeCell ref="C59:E60"/>
    <mergeCell ref="F62:L62"/>
    <mergeCell ref="M62:N62"/>
    <mergeCell ref="O62:P62"/>
    <mergeCell ref="C61:E62"/>
    <mergeCell ref="F55:P55"/>
    <mergeCell ref="F57:P57"/>
    <mergeCell ref="F59:P59"/>
    <mergeCell ref="F61:P61"/>
    <mergeCell ref="D55:E56"/>
    <mergeCell ref="S18:T18"/>
    <mergeCell ref="S19:T19"/>
    <mergeCell ref="S21:T21"/>
    <mergeCell ref="F60:L60"/>
    <mergeCell ref="M60:N60"/>
    <mergeCell ref="O60:P60"/>
    <mergeCell ref="F56:L56"/>
    <mergeCell ref="M56:N56"/>
    <mergeCell ref="O56:P56"/>
    <mergeCell ref="F58:L58"/>
    <mergeCell ref="M58:N58"/>
    <mergeCell ref="O58:P58"/>
    <mergeCell ref="F25:L25"/>
    <mergeCell ref="F24:L24"/>
    <mergeCell ref="O26:P26"/>
    <mergeCell ref="O27:P27"/>
    <mergeCell ref="O28:P28"/>
    <mergeCell ref="O29:P29"/>
    <mergeCell ref="O30:P30"/>
    <mergeCell ref="O31:P31"/>
    <mergeCell ref="M37:N37"/>
    <mergeCell ref="M38:N38"/>
    <mergeCell ref="M40:N40"/>
    <mergeCell ref="M32:N32"/>
    <mergeCell ref="B2:P2"/>
    <mergeCell ref="B55:B62"/>
    <mergeCell ref="C55:C58"/>
    <mergeCell ref="B35:B37"/>
    <mergeCell ref="B38:B43"/>
    <mergeCell ref="B18:B34"/>
    <mergeCell ref="F9:G9"/>
    <mergeCell ref="F10:G10"/>
    <mergeCell ref="F11:G11"/>
    <mergeCell ref="F12:G12"/>
    <mergeCell ref="F13:G13"/>
    <mergeCell ref="C8:E8"/>
    <mergeCell ref="C9:E9"/>
    <mergeCell ref="C10:E10"/>
    <mergeCell ref="C11:E11"/>
    <mergeCell ref="C12:E12"/>
    <mergeCell ref="C13:E13"/>
    <mergeCell ref="F14:G14"/>
    <mergeCell ref="C29:E30"/>
    <mergeCell ref="F23:L23"/>
    <mergeCell ref="F22:L22"/>
    <mergeCell ref="F21:L21"/>
    <mergeCell ref="F20:L20"/>
    <mergeCell ref="F26:L26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C7:E7"/>
    <mergeCell ref="F7:G7"/>
    <mergeCell ref="F8:G8"/>
    <mergeCell ref="F31:L31"/>
    <mergeCell ref="H8:L14"/>
    <mergeCell ref="H7:L7"/>
    <mergeCell ref="F18:L18"/>
    <mergeCell ref="F17:L17"/>
    <mergeCell ref="C14:E14"/>
    <mergeCell ref="B17:E17"/>
    <mergeCell ref="B8:B14"/>
    <mergeCell ref="C18:E19"/>
    <mergeCell ref="C20:E22"/>
    <mergeCell ref="C23:E27"/>
    <mergeCell ref="C28:E28"/>
    <mergeCell ref="C31:E32"/>
    <mergeCell ref="F19:L19"/>
    <mergeCell ref="F30:L30"/>
    <mergeCell ref="F28:L28"/>
    <mergeCell ref="F27:L27"/>
    <mergeCell ref="F29:L29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45:P45"/>
    <mergeCell ref="B46:D47"/>
    <mergeCell ref="F46:F47"/>
    <mergeCell ref="G46:G47"/>
    <mergeCell ref="F40:L40"/>
    <mergeCell ref="F43:L43"/>
    <mergeCell ref="O42:P42"/>
    <mergeCell ref="O40:P40"/>
    <mergeCell ref="O41:P41"/>
    <mergeCell ref="M42:N42"/>
    <mergeCell ref="M41:N41"/>
    <mergeCell ref="M43:N43"/>
    <mergeCell ref="O43:P43"/>
    <mergeCell ref="C43:E43"/>
    <mergeCell ref="N46:N47"/>
    <mergeCell ref="O46:P47"/>
    <mergeCell ref="M46:M47"/>
    <mergeCell ref="H46:H47"/>
    <mergeCell ref="I46:I47"/>
    <mergeCell ref="J46:J47"/>
    <mergeCell ref="K46:K47"/>
    <mergeCell ref="L46:L47"/>
    <mergeCell ref="O32:P32"/>
    <mergeCell ref="O33:P33"/>
    <mergeCell ref="O34:P34"/>
    <mergeCell ref="D38:E38"/>
    <mergeCell ref="C38:C39"/>
    <mergeCell ref="F39:L39"/>
    <mergeCell ref="M39:N39"/>
    <mergeCell ref="O39:P39"/>
    <mergeCell ref="O37:P37"/>
    <mergeCell ref="O38:P38"/>
    <mergeCell ref="O35:P35"/>
    <mergeCell ref="O36:P36"/>
    <mergeCell ref="F35:L35"/>
    <mergeCell ref="F36:L36"/>
    <mergeCell ref="F34:L34"/>
    <mergeCell ref="F33:L33"/>
    <mergeCell ref="F32:L32"/>
    <mergeCell ref="M31:N31"/>
    <mergeCell ref="M26:N26"/>
    <mergeCell ref="M33:N33"/>
    <mergeCell ref="M34:N34"/>
    <mergeCell ref="M35:N35"/>
    <mergeCell ref="M36:N36"/>
    <mergeCell ref="M27:N27"/>
    <mergeCell ref="M28:N28"/>
    <mergeCell ref="M29:N29"/>
    <mergeCell ref="M30:N30"/>
    <mergeCell ref="X33:Y33"/>
    <mergeCell ref="X34:Y34"/>
    <mergeCell ref="X35:Y35"/>
    <mergeCell ref="F38:L38"/>
    <mergeCell ref="F41:L41"/>
    <mergeCell ref="F42:L42"/>
    <mergeCell ref="C33:E34"/>
    <mergeCell ref="C35:E35"/>
    <mergeCell ref="C36:E36"/>
    <mergeCell ref="C37:E37"/>
    <mergeCell ref="F37:L37"/>
    <mergeCell ref="D39:E39"/>
    <mergeCell ref="C42:E42"/>
    <mergeCell ref="C40:E40"/>
    <mergeCell ref="C41:E41"/>
  </mergeCells>
  <phoneticPr fontId="72" type="noConversion"/>
  <printOptions horizontalCentered="1"/>
  <pageMargins left="0.19680600000000001" right="0.19680600000000001" top="0.45" bottom="0.27555600000000002" header="0.23597199999999999" footer="0.23597199999999999"/>
  <pageSetup paperSize="9" scale="65" orientation="portrait" r:id="rId1"/>
  <rowBreaks count="1" manualBreakCount="1">
    <brk id="52" max="104857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Q82"/>
  <sheetViews>
    <sheetView showZeros="0" view="pageBreakPreview" zoomScaleSheetLayoutView="100" workbookViewId="0">
      <pane ySplit="630" topLeftCell="A7" activePane="bottomLeft"/>
      <selection activeCell="D7" sqref="D7"/>
      <selection pane="bottomLeft" activeCell="J13" sqref="J13"/>
    </sheetView>
  </sheetViews>
  <sheetFormatPr defaultRowHeight="14.25" x14ac:dyDescent="0.15"/>
  <cols>
    <col min="1" max="1" width="4.77734375" customWidth="1"/>
    <col min="2" max="2" width="9.21875" customWidth="1"/>
    <col min="3" max="3" width="8.77734375" customWidth="1"/>
    <col min="4" max="4" width="12.88671875" customWidth="1"/>
    <col min="5" max="5" width="6.44140625" customWidth="1"/>
    <col min="7" max="9" width="6.5546875" customWidth="1"/>
    <col min="10" max="10" width="6.77734375" style="174" customWidth="1"/>
    <col min="11" max="11" width="5.77734375" customWidth="1"/>
    <col min="12" max="12" width="7.44140625" style="105" customWidth="1"/>
    <col min="13" max="13" width="8.33203125" style="105" customWidth="1"/>
    <col min="14" max="14" width="3.6640625" style="105" customWidth="1"/>
    <col min="15" max="17" width="8.88671875" style="105"/>
  </cols>
  <sheetData>
    <row r="1" spans="1:15" ht="18.75" x14ac:dyDescent="0.15">
      <c r="A1" s="233" t="s">
        <v>87</v>
      </c>
    </row>
    <row r="2" spans="1:15" ht="18.75" customHeight="1" x14ac:dyDescent="0.15">
      <c r="A2" s="7" t="s">
        <v>208</v>
      </c>
    </row>
    <row r="3" spans="1:15" x14ac:dyDescent="0.15">
      <c r="A3" s="729" t="s">
        <v>227</v>
      </c>
      <c r="B3" s="730"/>
      <c r="C3" s="730"/>
      <c r="D3" s="731"/>
      <c r="E3" s="234" t="s">
        <v>156</v>
      </c>
      <c r="F3" s="734" t="s">
        <v>199</v>
      </c>
      <c r="G3" s="732" t="s">
        <v>262</v>
      </c>
      <c r="H3" s="733"/>
      <c r="I3" s="733"/>
      <c r="J3" s="211" t="s">
        <v>312</v>
      </c>
      <c r="K3" s="774" t="s">
        <v>249</v>
      </c>
      <c r="L3" s="747" t="s">
        <v>71</v>
      </c>
      <c r="M3" s="763" t="s">
        <v>230</v>
      </c>
    </row>
    <row r="4" spans="1:15" x14ac:dyDescent="0.15">
      <c r="A4" s="736" t="s">
        <v>323</v>
      </c>
      <c r="B4" s="738" t="s">
        <v>289</v>
      </c>
      <c r="C4" s="739"/>
      <c r="D4" s="740"/>
      <c r="E4" s="206" t="s">
        <v>313</v>
      </c>
      <c r="F4" s="735"/>
      <c r="G4" s="744" t="s">
        <v>160</v>
      </c>
      <c r="H4" s="745"/>
      <c r="I4" s="746"/>
      <c r="J4" s="212" t="s">
        <v>315</v>
      </c>
      <c r="K4" s="775"/>
      <c r="L4" s="748"/>
      <c r="M4" s="764"/>
    </row>
    <row r="5" spans="1:15" x14ac:dyDescent="0.15">
      <c r="A5" s="737"/>
      <c r="B5" s="741"/>
      <c r="C5" s="742"/>
      <c r="D5" s="743"/>
      <c r="E5" s="207" t="s">
        <v>9</v>
      </c>
      <c r="F5" s="208" t="s">
        <v>317</v>
      </c>
      <c r="G5" s="209" t="s">
        <v>161</v>
      </c>
      <c r="H5" s="209" t="s">
        <v>150</v>
      </c>
      <c r="I5" s="209" t="s">
        <v>327</v>
      </c>
      <c r="J5" s="213" t="s">
        <v>316</v>
      </c>
      <c r="K5" s="776"/>
      <c r="L5" s="749"/>
      <c r="M5" s="765"/>
    </row>
    <row r="6" spans="1:15" x14ac:dyDescent="0.15">
      <c r="A6" s="767" t="s">
        <v>48</v>
      </c>
      <c r="B6" s="754" t="s">
        <v>261</v>
      </c>
      <c r="C6" s="755"/>
      <c r="D6" s="756"/>
      <c r="E6" s="239" t="s">
        <v>57</v>
      </c>
      <c r="F6" s="109">
        <v>7</v>
      </c>
      <c r="G6" s="104"/>
      <c r="H6" s="104"/>
      <c r="I6" s="104"/>
      <c r="J6" s="175"/>
      <c r="K6" s="251">
        <f>입력변수!$F$8</f>
        <v>1</v>
      </c>
      <c r="L6" s="187">
        <f>IF(K6=0,"",1)</f>
        <v>1</v>
      </c>
      <c r="M6" s="202">
        <f t="shared" ref="M6:M37" si="0">IF(K6=0,"",ROUND((PRODUCT(F6:J6)*K6*L6),1))</f>
        <v>7</v>
      </c>
    </row>
    <row r="7" spans="1:15" x14ac:dyDescent="0.15">
      <c r="A7" s="767"/>
      <c r="B7" s="713" t="s">
        <v>96</v>
      </c>
      <c r="C7" s="714"/>
      <c r="D7" s="715"/>
      <c r="E7" s="102" t="s">
        <v>57</v>
      </c>
      <c r="F7" s="106">
        <v>20.5</v>
      </c>
      <c r="G7" s="103"/>
      <c r="H7" s="103"/>
      <c r="I7" s="103"/>
      <c r="J7" s="176"/>
      <c r="K7" s="252">
        <f>입력변수!$F$8</f>
        <v>1</v>
      </c>
      <c r="L7" s="146">
        <f>IF(K7=0,"",1)</f>
        <v>1</v>
      </c>
      <c r="M7" s="203">
        <f t="shared" si="0"/>
        <v>20.5</v>
      </c>
    </row>
    <row r="8" spans="1:15" x14ac:dyDescent="0.15">
      <c r="A8" s="767"/>
      <c r="B8" s="713" t="s">
        <v>104</v>
      </c>
      <c r="C8" s="714"/>
      <c r="D8" s="715"/>
      <c r="E8" s="102" t="s">
        <v>57</v>
      </c>
      <c r="F8" s="106">
        <v>27.3</v>
      </c>
      <c r="G8" s="103"/>
      <c r="H8" s="103"/>
      <c r="I8" s="103"/>
      <c r="J8" s="176"/>
      <c r="K8" s="252">
        <f>입력변수!$F$8</f>
        <v>1</v>
      </c>
      <c r="L8" s="146">
        <f>IF(K8=0,"",1)</f>
        <v>1</v>
      </c>
      <c r="M8" s="203">
        <f t="shared" si="0"/>
        <v>27.3</v>
      </c>
    </row>
    <row r="9" spans="1:15" ht="22.5" customHeight="1" x14ac:dyDescent="0.15">
      <c r="A9" s="767"/>
      <c r="B9" s="713" t="s">
        <v>206</v>
      </c>
      <c r="C9" s="714"/>
      <c r="D9" s="715"/>
      <c r="E9" s="102" t="s">
        <v>57</v>
      </c>
      <c r="F9" s="106">
        <v>22.3</v>
      </c>
      <c r="G9" s="103"/>
      <c r="H9" s="103"/>
      <c r="I9" s="103"/>
      <c r="J9" s="176"/>
      <c r="K9" s="252">
        <v>0</v>
      </c>
      <c r="L9" s="146" t="str">
        <f>IF(K9=0,"",1)</f>
        <v/>
      </c>
      <c r="M9" s="203" t="str">
        <f t="shared" si="0"/>
        <v/>
      </c>
    </row>
    <row r="10" spans="1:15" x14ac:dyDescent="0.15">
      <c r="A10" s="767"/>
      <c r="B10" s="713" t="s">
        <v>187</v>
      </c>
      <c r="C10" s="714"/>
      <c r="D10" s="715"/>
      <c r="E10" s="102" t="s">
        <v>22</v>
      </c>
      <c r="F10" s="106">
        <v>0.3</v>
      </c>
      <c r="G10" s="141">
        <f>입력변수!$O$35</f>
        <v>1</v>
      </c>
      <c r="H10" s="142"/>
      <c r="I10" s="142"/>
      <c r="J10" s="177">
        <f>IF(입력변수!$O$18&lt;=2000,입력변수!$O$40,입력변수!$O$42)</f>
        <v>0.17043265737250002</v>
      </c>
      <c r="K10" s="252"/>
      <c r="L10" s="146" t="str">
        <f>IF(K10=0,"",입력변수!O28)</f>
        <v/>
      </c>
      <c r="M10" s="203" t="str">
        <f t="shared" si="0"/>
        <v/>
      </c>
    </row>
    <row r="11" spans="1:15" x14ac:dyDescent="0.15">
      <c r="A11" s="767"/>
      <c r="B11" s="713" t="s">
        <v>242</v>
      </c>
      <c r="C11" s="714"/>
      <c r="D11" s="715"/>
      <c r="E11" s="102" t="s">
        <v>57</v>
      </c>
      <c r="F11" s="106">
        <v>31</v>
      </c>
      <c r="G11" s="142"/>
      <c r="H11" s="142"/>
      <c r="I11" s="142"/>
      <c r="J11" s="176"/>
      <c r="K11" s="252"/>
      <c r="L11" s="146" t="str">
        <f t="shared" ref="L11:L20" si="1">IF(K11=0,"",1)</f>
        <v/>
      </c>
      <c r="M11" s="203" t="str">
        <f t="shared" si="0"/>
        <v/>
      </c>
    </row>
    <row r="12" spans="1:15" x14ac:dyDescent="0.15">
      <c r="A12" s="767"/>
      <c r="B12" s="719" t="s">
        <v>171</v>
      </c>
      <c r="C12" s="721" t="s">
        <v>200</v>
      </c>
      <c r="D12" s="722"/>
      <c r="E12" s="769" t="s">
        <v>57</v>
      </c>
      <c r="F12" s="106">
        <v>27.3</v>
      </c>
      <c r="G12" s="142"/>
      <c r="H12" s="142"/>
      <c r="I12" s="142"/>
      <c r="J12" s="176"/>
      <c r="K12" s="252"/>
      <c r="L12" s="146" t="str">
        <f t="shared" si="1"/>
        <v/>
      </c>
      <c r="M12" s="203" t="str">
        <f t="shared" si="0"/>
        <v/>
      </c>
    </row>
    <row r="13" spans="1:15" x14ac:dyDescent="0.15">
      <c r="A13" s="768"/>
      <c r="B13" s="720"/>
      <c r="C13" s="721" t="s">
        <v>201</v>
      </c>
      <c r="D13" s="722"/>
      <c r="E13" s="770"/>
      <c r="F13" s="106">
        <v>54.6</v>
      </c>
      <c r="G13" s="142"/>
      <c r="H13" s="142"/>
      <c r="I13" s="142"/>
      <c r="J13" s="176"/>
      <c r="K13" s="252">
        <f>입력변수!$F$8</f>
        <v>1</v>
      </c>
      <c r="L13" s="146">
        <f t="shared" si="1"/>
        <v>1</v>
      </c>
      <c r="M13" s="203">
        <f t="shared" si="0"/>
        <v>54.6</v>
      </c>
      <c r="O13" s="255">
        <f>SUM(M6:M13)</f>
        <v>109.4</v>
      </c>
    </row>
    <row r="14" spans="1:15" hidden="1" x14ac:dyDescent="0.15">
      <c r="A14" s="771" t="s">
        <v>221</v>
      </c>
      <c r="B14" s="726" t="s">
        <v>239</v>
      </c>
      <c r="C14" s="727"/>
      <c r="D14" s="728"/>
      <c r="E14" s="188" t="s">
        <v>57</v>
      </c>
      <c r="F14" s="189">
        <v>43.7</v>
      </c>
      <c r="G14" s="190"/>
      <c r="H14" s="190"/>
      <c r="I14" s="190"/>
      <c r="J14" s="191"/>
      <c r="K14" s="252">
        <f>입력변수!$F$9</f>
        <v>0</v>
      </c>
      <c r="L14" s="192" t="str">
        <f t="shared" si="1"/>
        <v/>
      </c>
      <c r="M14" s="204" t="str">
        <f t="shared" si="0"/>
        <v/>
      </c>
    </row>
    <row r="15" spans="1:15" hidden="1" x14ac:dyDescent="0.15">
      <c r="A15" s="772"/>
      <c r="B15" s="726" t="s">
        <v>107</v>
      </c>
      <c r="C15" s="727"/>
      <c r="D15" s="728"/>
      <c r="E15" s="188" t="s">
        <v>57</v>
      </c>
      <c r="F15" s="189">
        <v>21.6</v>
      </c>
      <c r="G15" s="193">
        <f>입력변수!$O$35</f>
        <v>1</v>
      </c>
      <c r="H15" s="190"/>
      <c r="I15" s="190"/>
      <c r="J15" s="194">
        <f>IF(입력변수!$O$18&lt;=2000,입력변수!$O$40,입력변수!$O$42)</f>
        <v>0.17043265737250002</v>
      </c>
      <c r="K15" s="252">
        <f>입력변수!$F$9</f>
        <v>0</v>
      </c>
      <c r="L15" s="192" t="str">
        <f t="shared" si="1"/>
        <v/>
      </c>
      <c r="M15" s="204" t="str">
        <f t="shared" si="0"/>
        <v/>
      </c>
    </row>
    <row r="16" spans="1:15" hidden="1" x14ac:dyDescent="0.15">
      <c r="A16" s="772"/>
      <c r="B16" s="726" t="s">
        <v>188</v>
      </c>
      <c r="C16" s="727"/>
      <c r="D16" s="728"/>
      <c r="E16" s="188" t="s">
        <v>57</v>
      </c>
      <c r="F16" s="189">
        <v>21.3</v>
      </c>
      <c r="G16" s="193">
        <f>입력변수!$O$35</f>
        <v>1</v>
      </c>
      <c r="H16" s="190"/>
      <c r="I16" s="190"/>
      <c r="J16" s="194">
        <f>IF(입력변수!$O$18&lt;=2000,입력변수!$O$40,입력변수!$O$42)</f>
        <v>0.17043265737250002</v>
      </c>
      <c r="K16" s="252">
        <f>입력변수!$F$9</f>
        <v>0</v>
      </c>
      <c r="L16" s="192" t="str">
        <f t="shared" si="1"/>
        <v/>
      </c>
      <c r="M16" s="204" t="str">
        <f t="shared" si="0"/>
        <v/>
      </c>
    </row>
    <row r="17" spans="1:15" hidden="1" x14ac:dyDescent="0.15">
      <c r="A17" s="772"/>
      <c r="B17" s="726" t="s">
        <v>92</v>
      </c>
      <c r="C17" s="727"/>
      <c r="D17" s="728"/>
      <c r="E17" s="188" t="s">
        <v>57</v>
      </c>
      <c r="F17" s="189">
        <v>31</v>
      </c>
      <c r="G17" s="190"/>
      <c r="H17" s="190"/>
      <c r="I17" s="190"/>
      <c r="J17" s="191"/>
      <c r="K17" s="252">
        <f>입력변수!$F$9</f>
        <v>0</v>
      </c>
      <c r="L17" s="192" t="str">
        <f t="shared" si="1"/>
        <v/>
      </c>
      <c r="M17" s="204" t="str">
        <f t="shared" si="0"/>
        <v/>
      </c>
    </row>
    <row r="18" spans="1:15" hidden="1" x14ac:dyDescent="0.15">
      <c r="A18" s="772"/>
      <c r="B18" s="726" t="s">
        <v>236</v>
      </c>
      <c r="C18" s="727"/>
      <c r="D18" s="728"/>
      <c r="E18" s="188" t="s">
        <v>57</v>
      </c>
      <c r="F18" s="189">
        <v>18</v>
      </c>
      <c r="G18" s="190"/>
      <c r="H18" s="190"/>
      <c r="I18" s="190"/>
      <c r="J18" s="194">
        <f>IF(입력변수!$O$18&lt;=2000,입력변수!$O$40,입력변수!$O$42)</f>
        <v>0.17043265737250002</v>
      </c>
      <c r="K18" s="252">
        <f>입력변수!$F$9</f>
        <v>0</v>
      </c>
      <c r="L18" s="192" t="str">
        <f t="shared" si="1"/>
        <v/>
      </c>
      <c r="M18" s="204" t="str">
        <f t="shared" si="0"/>
        <v/>
      </c>
    </row>
    <row r="19" spans="1:15" ht="15.75" hidden="1" customHeight="1" x14ac:dyDescent="0.15">
      <c r="A19" s="773"/>
      <c r="B19" s="726" t="s">
        <v>90</v>
      </c>
      <c r="C19" s="727"/>
      <c r="D19" s="728"/>
      <c r="E19" s="188" t="s">
        <v>57</v>
      </c>
      <c r="F19" s="189">
        <v>11.4</v>
      </c>
      <c r="G19" s="190"/>
      <c r="H19" s="190"/>
      <c r="I19" s="190"/>
      <c r="J19" s="191"/>
      <c r="K19" s="252">
        <f>입력변수!$F$9</f>
        <v>0</v>
      </c>
      <c r="L19" s="192" t="str">
        <f t="shared" si="1"/>
        <v/>
      </c>
      <c r="M19" s="204" t="str">
        <f t="shared" si="0"/>
        <v/>
      </c>
      <c r="O19" s="255">
        <f>SUM(M14:M19)</f>
        <v>0</v>
      </c>
    </row>
    <row r="20" spans="1:15" hidden="1" x14ac:dyDescent="0.15">
      <c r="A20" s="766" t="s">
        <v>226</v>
      </c>
      <c r="B20" s="713" t="s">
        <v>106</v>
      </c>
      <c r="C20" s="714"/>
      <c r="D20" s="715"/>
      <c r="E20" s="102" t="s">
        <v>57</v>
      </c>
      <c r="F20" s="106">
        <v>17.100000000000001</v>
      </c>
      <c r="G20" s="142"/>
      <c r="H20" s="142"/>
      <c r="I20" s="142"/>
      <c r="J20" s="176"/>
      <c r="K20" s="252">
        <f>입력변수!$F$10</f>
        <v>0</v>
      </c>
      <c r="L20" s="146" t="str">
        <f t="shared" si="1"/>
        <v/>
      </c>
      <c r="M20" s="203" t="str">
        <f t="shared" si="0"/>
        <v/>
      </c>
    </row>
    <row r="21" spans="1:15" hidden="1" x14ac:dyDescent="0.15">
      <c r="A21" s="767"/>
      <c r="B21" s="723" t="s">
        <v>121</v>
      </c>
      <c r="C21" s="724"/>
      <c r="D21" s="725"/>
      <c r="E21" s="238" t="s">
        <v>279</v>
      </c>
      <c r="F21" s="117">
        <v>3.2</v>
      </c>
      <c r="G21" s="143">
        <f>입력변수!$O$35</f>
        <v>1</v>
      </c>
      <c r="H21" s="144"/>
      <c r="I21" s="144"/>
      <c r="J21" s="178">
        <f>IF(입력변수!$O$18&lt;=2000,입력변수!$O$40,입력변수!$O$42)</f>
        <v>0.17043265737250002</v>
      </c>
      <c r="K21" s="252">
        <f>입력변수!$F$10</f>
        <v>0</v>
      </c>
      <c r="L21" s="148">
        <f>입력변수!$O$23</f>
        <v>0</v>
      </c>
      <c r="M21" s="203" t="str">
        <f t="shared" si="0"/>
        <v/>
      </c>
    </row>
    <row r="22" spans="1:15" hidden="1" x14ac:dyDescent="0.15">
      <c r="A22" s="767"/>
      <c r="B22" s="713" t="s">
        <v>102</v>
      </c>
      <c r="C22" s="714"/>
      <c r="D22" s="715"/>
      <c r="E22" s="102" t="s">
        <v>57</v>
      </c>
      <c r="F22" s="106">
        <v>22.5</v>
      </c>
      <c r="G22" s="141">
        <f>입력변수!$O$35</f>
        <v>1</v>
      </c>
      <c r="H22" s="142"/>
      <c r="I22" s="142"/>
      <c r="J22" s="177">
        <f>IF(입력변수!$O$18&lt;=2000,입력변수!$O$40,입력변수!$O$42)</f>
        <v>0.17043265737250002</v>
      </c>
      <c r="K22" s="252">
        <f>입력변수!$F$10</f>
        <v>0</v>
      </c>
      <c r="L22" s="146" t="str">
        <f>IF(K22=0,"",1)</f>
        <v/>
      </c>
      <c r="M22" s="203" t="str">
        <f t="shared" si="0"/>
        <v/>
      </c>
    </row>
    <row r="23" spans="1:15" hidden="1" x14ac:dyDescent="0.15">
      <c r="A23" s="767"/>
      <c r="B23" s="713" t="s">
        <v>91</v>
      </c>
      <c r="C23" s="714"/>
      <c r="D23" s="715"/>
      <c r="E23" s="102" t="s">
        <v>57</v>
      </c>
      <c r="F23" s="106">
        <v>90.6</v>
      </c>
      <c r="G23" s="142"/>
      <c r="H23" s="142"/>
      <c r="I23" s="142"/>
      <c r="J23" s="177">
        <f>IF(입력변수!$O$18&lt;=2000,입력변수!$O$40,입력변수!$O$42)</f>
        <v>0.17043265737250002</v>
      </c>
      <c r="K23" s="252">
        <f>입력변수!$F$10</f>
        <v>0</v>
      </c>
      <c r="L23" s="146" t="str">
        <f>IF(K23=0,"",1)</f>
        <v/>
      </c>
      <c r="M23" s="203" t="str">
        <f t="shared" si="0"/>
        <v/>
      </c>
    </row>
    <row r="24" spans="1:15" hidden="1" x14ac:dyDescent="0.15">
      <c r="A24" s="767"/>
      <c r="B24" s="723" t="s">
        <v>235</v>
      </c>
      <c r="C24" s="724"/>
      <c r="D24" s="725"/>
      <c r="E24" s="238" t="s">
        <v>279</v>
      </c>
      <c r="F24" s="117">
        <v>5.7</v>
      </c>
      <c r="G24" s="143">
        <f>입력변수!$O$35</f>
        <v>1</v>
      </c>
      <c r="H24" s="143">
        <f>입력변수!$O$36</f>
        <v>1.2</v>
      </c>
      <c r="I24" s="144"/>
      <c r="J24" s="178">
        <f>IF(입력변수!$O$18&lt;=2000,입력변수!$O$40,입력변수!$O$42)</f>
        <v>0.17043265737250002</v>
      </c>
      <c r="K24" s="252">
        <f>입력변수!$F$10</f>
        <v>0</v>
      </c>
      <c r="L24" s="148">
        <f>입력변수!$O$23</f>
        <v>0</v>
      </c>
      <c r="M24" s="203" t="str">
        <f t="shared" si="0"/>
        <v/>
      </c>
    </row>
    <row r="25" spans="1:15" hidden="1" x14ac:dyDescent="0.15">
      <c r="A25" s="767"/>
      <c r="B25" s="713" t="s">
        <v>108</v>
      </c>
      <c r="C25" s="714"/>
      <c r="D25" s="715"/>
      <c r="E25" s="102" t="s">
        <v>8</v>
      </c>
      <c r="F25" s="106">
        <v>3.7</v>
      </c>
      <c r="G25" s="141">
        <f>입력변수!$O$35</f>
        <v>1</v>
      </c>
      <c r="H25" s="142"/>
      <c r="I25" s="142"/>
      <c r="J25" s="176"/>
      <c r="K25" s="252">
        <f>입력변수!$F$10</f>
        <v>0</v>
      </c>
      <c r="L25" s="146">
        <f>입력변수!O29</f>
        <v>0</v>
      </c>
      <c r="M25" s="203" t="str">
        <f t="shared" si="0"/>
        <v/>
      </c>
    </row>
    <row r="26" spans="1:15" hidden="1" x14ac:dyDescent="0.15">
      <c r="A26" s="767"/>
      <c r="B26" s="713" t="s">
        <v>103</v>
      </c>
      <c r="C26" s="714"/>
      <c r="D26" s="715"/>
      <c r="E26" s="102" t="s">
        <v>57</v>
      </c>
      <c r="F26" s="106">
        <v>6.8</v>
      </c>
      <c r="G26" s="142"/>
      <c r="H26" s="142"/>
      <c r="I26" s="142"/>
      <c r="J26" s="176"/>
      <c r="K26" s="252">
        <f>입력변수!$F$10</f>
        <v>0</v>
      </c>
      <c r="L26" s="146" t="str">
        <f>IF(K26=0,"",1)</f>
        <v/>
      </c>
      <c r="M26" s="203" t="str">
        <f t="shared" si="0"/>
        <v/>
      </c>
    </row>
    <row r="27" spans="1:15" hidden="1" x14ac:dyDescent="0.15">
      <c r="A27" s="768"/>
      <c r="B27" s="713" t="s">
        <v>382</v>
      </c>
      <c r="C27" s="714"/>
      <c r="D27" s="715"/>
      <c r="E27" s="102" t="s">
        <v>8</v>
      </c>
      <c r="F27" s="106">
        <v>2.5</v>
      </c>
      <c r="G27" s="142"/>
      <c r="H27" s="142"/>
      <c r="I27" s="142"/>
      <c r="J27" s="176"/>
      <c r="K27" s="252">
        <f>입력변수!$F$10</f>
        <v>0</v>
      </c>
      <c r="L27" s="146">
        <f>입력변수!O30</f>
        <v>0</v>
      </c>
      <c r="M27" s="203" t="str">
        <f t="shared" si="0"/>
        <v/>
      </c>
      <c r="O27" s="255">
        <f>SUM(M20:M27)</f>
        <v>0</v>
      </c>
    </row>
    <row r="28" spans="1:15" hidden="1" x14ac:dyDescent="0.15">
      <c r="A28" s="771" t="s">
        <v>222</v>
      </c>
      <c r="B28" s="726" t="s">
        <v>97</v>
      </c>
      <c r="C28" s="727"/>
      <c r="D28" s="728"/>
      <c r="E28" s="188" t="s">
        <v>57</v>
      </c>
      <c r="F28" s="189">
        <v>13.9</v>
      </c>
      <c r="G28" s="190"/>
      <c r="H28" s="190"/>
      <c r="I28" s="190"/>
      <c r="J28" s="191"/>
      <c r="K28" s="252">
        <f>입력변수!$F$11</f>
        <v>0</v>
      </c>
      <c r="L28" s="192" t="str">
        <f>IF(K28=0,"",1)</f>
        <v/>
      </c>
      <c r="M28" s="204" t="str">
        <f t="shared" si="0"/>
        <v/>
      </c>
    </row>
    <row r="29" spans="1:15" hidden="1" x14ac:dyDescent="0.15">
      <c r="A29" s="772"/>
      <c r="B29" s="716" t="s">
        <v>122</v>
      </c>
      <c r="C29" s="717"/>
      <c r="D29" s="718"/>
      <c r="E29" s="195" t="s">
        <v>279</v>
      </c>
      <c r="F29" s="196">
        <v>5.9</v>
      </c>
      <c r="G29" s="197">
        <f>입력변수!$O$35</f>
        <v>1</v>
      </c>
      <c r="H29" s="198"/>
      <c r="I29" s="198"/>
      <c r="J29" s="199">
        <f>IF(입력변수!$O$18&lt;=2000,입력변수!$O$40,입력변수!$O$42)</f>
        <v>0.17043265737250002</v>
      </c>
      <c r="K29" s="252">
        <f>입력변수!$F$11</f>
        <v>0</v>
      </c>
      <c r="L29" s="200">
        <f>입력변수!$O$24</f>
        <v>0</v>
      </c>
      <c r="M29" s="204" t="str">
        <f t="shared" si="0"/>
        <v/>
      </c>
    </row>
    <row r="30" spans="1:15" hidden="1" x14ac:dyDescent="0.15">
      <c r="A30" s="772"/>
      <c r="B30" s="726" t="s">
        <v>114</v>
      </c>
      <c r="C30" s="727"/>
      <c r="D30" s="728"/>
      <c r="E30" s="188" t="s">
        <v>57</v>
      </c>
      <c r="F30" s="189">
        <v>23.3</v>
      </c>
      <c r="G30" s="193">
        <f>입력변수!$O$35</f>
        <v>1</v>
      </c>
      <c r="H30" s="190"/>
      <c r="I30" s="190"/>
      <c r="J30" s="194">
        <f>IF(입력변수!$O$18&lt;=2000,입력변수!$O$40,입력변수!$O$42)</f>
        <v>0.17043265737250002</v>
      </c>
      <c r="K30" s="252">
        <f>입력변수!$F$11</f>
        <v>0</v>
      </c>
      <c r="L30" s="192" t="str">
        <f>IF(K30=0,"",1)</f>
        <v/>
      </c>
      <c r="M30" s="204" t="str">
        <f t="shared" si="0"/>
        <v/>
      </c>
    </row>
    <row r="31" spans="1:15" hidden="1" x14ac:dyDescent="0.15">
      <c r="A31" s="772"/>
      <c r="B31" s="726" t="s">
        <v>93</v>
      </c>
      <c r="C31" s="727"/>
      <c r="D31" s="728"/>
      <c r="E31" s="188" t="s">
        <v>57</v>
      </c>
      <c r="F31" s="189">
        <v>123.3</v>
      </c>
      <c r="G31" s="190"/>
      <c r="H31" s="190"/>
      <c r="I31" s="190"/>
      <c r="J31" s="194">
        <f>IF(입력변수!$O$18&lt;=2000,입력변수!$O$40,입력변수!$O$42)</f>
        <v>0.17043265737250002</v>
      </c>
      <c r="K31" s="252">
        <f>입력변수!$F$11</f>
        <v>0</v>
      </c>
      <c r="L31" s="192" t="str">
        <f>IF(K31=0,"",1)</f>
        <v/>
      </c>
      <c r="M31" s="204" t="str">
        <f t="shared" si="0"/>
        <v/>
      </c>
    </row>
    <row r="32" spans="1:15" hidden="1" x14ac:dyDescent="0.15">
      <c r="A32" s="772"/>
      <c r="B32" s="716" t="s">
        <v>228</v>
      </c>
      <c r="C32" s="717"/>
      <c r="D32" s="718"/>
      <c r="E32" s="195" t="s">
        <v>279</v>
      </c>
      <c r="F32" s="196">
        <v>10.5</v>
      </c>
      <c r="G32" s="197">
        <f>입력변수!$O$35</f>
        <v>1</v>
      </c>
      <c r="H32" s="197">
        <f>입력변수!$O$36</f>
        <v>1.2</v>
      </c>
      <c r="I32" s="198"/>
      <c r="J32" s="199">
        <f>IF(입력변수!$O$18&lt;=2000,입력변수!$O$40,입력변수!$O$42)</f>
        <v>0.17043265737250002</v>
      </c>
      <c r="K32" s="252">
        <f>입력변수!$F$11</f>
        <v>0</v>
      </c>
      <c r="L32" s="200">
        <f>입력변수!$O$24</f>
        <v>0</v>
      </c>
      <c r="M32" s="204" t="str">
        <f t="shared" si="0"/>
        <v/>
      </c>
    </row>
    <row r="33" spans="1:15" hidden="1" x14ac:dyDescent="0.15">
      <c r="A33" s="772"/>
      <c r="B33" s="726" t="s">
        <v>118</v>
      </c>
      <c r="C33" s="727"/>
      <c r="D33" s="728"/>
      <c r="E33" s="188" t="s">
        <v>8</v>
      </c>
      <c r="F33" s="189">
        <v>8.1</v>
      </c>
      <c r="G33" s="193">
        <f>입력변수!$O$35</f>
        <v>1</v>
      </c>
      <c r="H33" s="190"/>
      <c r="I33" s="190"/>
      <c r="J33" s="191"/>
      <c r="K33" s="252">
        <f>입력변수!$F$11</f>
        <v>0</v>
      </c>
      <c r="L33" s="192">
        <f>입력변수!O31</f>
        <v>0</v>
      </c>
      <c r="M33" s="204" t="str">
        <f t="shared" si="0"/>
        <v/>
      </c>
    </row>
    <row r="34" spans="1:15" hidden="1" x14ac:dyDescent="0.15">
      <c r="A34" s="772"/>
      <c r="B34" s="726" t="s">
        <v>113</v>
      </c>
      <c r="C34" s="727"/>
      <c r="D34" s="728"/>
      <c r="E34" s="188" t="s">
        <v>57</v>
      </c>
      <c r="F34" s="189">
        <v>10.199999999999999</v>
      </c>
      <c r="G34" s="190"/>
      <c r="H34" s="190"/>
      <c r="I34" s="190"/>
      <c r="J34" s="191"/>
      <c r="K34" s="252">
        <f>입력변수!$F$11</f>
        <v>0</v>
      </c>
      <c r="L34" s="192" t="str">
        <f>IF(K34=0,"",1)</f>
        <v/>
      </c>
      <c r="M34" s="204" t="str">
        <f t="shared" si="0"/>
        <v/>
      </c>
    </row>
    <row r="35" spans="1:15" hidden="1" x14ac:dyDescent="0.15">
      <c r="A35" s="772"/>
      <c r="B35" s="726" t="s">
        <v>103</v>
      </c>
      <c r="C35" s="727"/>
      <c r="D35" s="728"/>
      <c r="E35" s="188" t="s">
        <v>57</v>
      </c>
      <c r="F35" s="189">
        <v>8.3000000000000007</v>
      </c>
      <c r="G35" s="190"/>
      <c r="H35" s="190"/>
      <c r="I35" s="190"/>
      <c r="J35" s="191"/>
      <c r="K35" s="252">
        <f>입력변수!$F$11</f>
        <v>0</v>
      </c>
      <c r="L35" s="192" t="str">
        <f>IF(K35=0,"",1)</f>
        <v/>
      </c>
      <c r="M35" s="204" t="str">
        <f t="shared" si="0"/>
        <v/>
      </c>
    </row>
    <row r="36" spans="1:15" hidden="1" x14ac:dyDescent="0.15">
      <c r="A36" s="772"/>
      <c r="B36" s="726" t="s">
        <v>383</v>
      </c>
      <c r="C36" s="727"/>
      <c r="D36" s="728"/>
      <c r="E36" s="188" t="s">
        <v>8</v>
      </c>
      <c r="F36" s="189">
        <v>6.4</v>
      </c>
      <c r="G36" s="190"/>
      <c r="H36" s="190"/>
      <c r="I36" s="190"/>
      <c r="J36" s="191"/>
      <c r="K36" s="252">
        <f>입력변수!$F$11</f>
        <v>0</v>
      </c>
      <c r="L36" s="192">
        <f>입력변수!O32</f>
        <v>0</v>
      </c>
      <c r="M36" s="204" t="str">
        <f t="shared" si="0"/>
        <v/>
      </c>
    </row>
    <row r="37" spans="1:15" hidden="1" x14ac:dyDescent="0.15">
      <c r="A37" s="773"/>
      <c r="B37" s="726" t="s">
        <v>250</v>
      </c>
      <c r="C37" s="727"/>
      <c r="D37" s="728"/>
      <c r="E37" s="188" t="s">
        <v>57</v>
      </c>
      <c r="F37" s="189">
        <v>16.899999999999999</v>
      </c>
      <c r="G37" s="190"/>
      <c r="H37" s="190"/>
      <c r="I37" s="190"/>
      <c r="J37" s="191"/>
      <c r="K37" s="252">
        <f>입력변수!$F$11</f>
        <v>0</v>
      </c>
      <c r="L37" s="192" t="str">
        <f>IF(K37=0,"",1)</f>
        <v/>
      </c>
      <c r="M37" s="204" t="str">
        <f t="shared" si="0"/>
        <v/>
      </c>
      <c r="O37" s="255">
        <f>SUM(M28:M37)</f>
        <v>0</v>
      </c>
    </row>
    <row r="38" spans="1:15" hidden="1" x14ac:dyDescent="0.15">
      <c r="A38" s="766" t="s">
        <v>225</v>
      </c>
      <c r="B38" s="713" t="s">
        <v>263</v>
      </c>
      <c r="C38" s="714"/>
      <c r="D38" s="715"/>
      <c r="E38" s="102" t="s">
        <v>57</v>
      </c>
      <c r="F38" s="106">
        <v>37.700000000000003</v>
      </c>
      <c r="G38" s="142"/>
      <c r="H38" s="142"/>
      <c r="I38" s="142"/>
      <c r="J38" s="176"/>
      <c r="K38" s="252">
        <f>입력변수!$F$12</f>
        <v>0</v>
      </c>
      <c r="L38" s="146" t="str">
        <f>IF(K38=0,"",1)</f>
        <v/>
      </c>
      <c r="M38" s="203" t="str">
        <f t="shared" ref="M38:M60" si="2">IF(K38=0,"",ROUND((PRODUCT(F38:J38)*K38*L38),1))</f>
        <v/>
      </c>
    </row>
    <row r="39" spans="1:15" hidden="1" x14ac:dyDescent="0.15">
      <c r="A39" s="767"/>
      <c r="B39" s="713" t="s">
        <v>272</v>
      </c>
      <c r="C39" s="714"/>
      <c r="D39" s="715"/>
      <c r="E39" s="102" t="s">
        <v>57</v>
      </c>
      <c r="F39" s="106">
        <v>27.5</v>
      </c>
      <c r="G39" s="142"/>
      <c r="H39" s="142"/>
      <c r="I39" s="142"/>
      <c r="J39" s="176"/>
      <c r="K39" s="252">
        <f>입력변수!$F$12</f>
        <v>0</v>
      </c>
      <c r="L39" s="146" t="str">
        <f>IF(K39=0,"",1)</f>
        <v/>
      </c>
      <c r="M39" s="203" t="str">
        <f t="shared" si="2"/>
        <v/>
      </c>
    </row>
    <row r="40" spans="1:15" hidden="1" x14ac:dyDescent="0.15">
      <c r="A40" s="767"/>
      <c r="B40" s="723" t="s">
        <v>238</v>
      </c>
      <c r="C40" s="724"/>
      <c r="D40" s="725"/>
      <c r="E40" s="238" t="s">
        <v>295</v>
      </c>
      <c r="F40" s="117">
        <v>0.6</v>
      </c>
      <c r="G40" s="144"/>
      <c r="H40" s="144"/>
      <c r="I40" s="144"/>
      <c r="J40" s="179"/>
      <c r="K40" s="252">
        <f>입력변수!$F$12</f>
        <v>0</v>
      </c>
      <c r="L40" s="148" t="str">
        <f>IF(K40=0,"",입력변수!$O$21)</f>
        <v/>
      </c>
      <c r="M40" s="203" t="str">
        <f t="shared" si="2"/>
        <v/>
      </c>
      <c r="O40" s="255">
        <f>SUM(M38:M40)</f>
        <v>0</v>
      </c>
    </row>
    <row r="41" spans="1:15" x14ac:dyDescent="0.15">
      <c r="A41" s="771" t="s">
        <v>72</v>
      </c>
      <c r="B41" s="726" t="s">
        <v>271</v>
      </c>
      <c r="C41" s="727"/>
      <c r="D41" s="728"/>
      <c r="E41" s="188" t="s">
        <v>57</v>
      </c>
      <c r="F41" s="189">
        <v>110.1</v>
      </c>
      <c r="G41" s="190"/>
      <c r="H41" s="193">
        <f>입력변수!$O$36</f>
        <v>1.2</v>
      </c>
      <c r="I41" s="190"/>
      <c r="J41" s="191"/>
      <c r="K41" s="252">
        <f>입력변수!$F$13</f>
        <v>1</v>
      </c>
      <c r="L41" s="192">
        <f>IF(K41=0,"",1)</f>
        <v>1</v>
      </c>
      <c r="M41" s="204">
        <f t="shared" si="2"/>
        <v>132.1</v>
      </c>
    </row>
    <row r="42" spans="1:15" x14ac:dyDescent="0.15">
      <c r="A42" s="772"/>
      <c r="B42" s="757" t="s">
        <v>384</v>
      </c>
      <c r="C42" s="758"/>
      <c r="D42" s="759"/>
      <c r="E42" s="195" t="s">
        <v>267</v>
      </c>
      <c r="F42" s="196">
        <v>2.2000000000000002</v>
      </c>
      <c r="G42" s="197">
        <f>입력변수!$O$35</f>
        <v>1</v>
      </c>
      <c r="H42" s="197">
        <f>입력변수!$O$36</f>
        <v>1.2</v>
      </c>
      <c r="I42" s="198"/>
      <c r="J42" s="199">
        <f>IF(입력변수!$O$18&lt;=2000,입력변수!$O$40,입력변수!$O$42)</f>
        <v>0.17043265737250002</v>
      </c>
      <c r="K42" s="252">
        <f>입력변수!$F$13</f>
        <v>1</v>
      </c>
      <c r="L42" s="192">
        <f>IF(K42=0,"",입력변수!O22)</f>
        <v>132</v>
      </c>
      <c r="M42" s="204">
        <f t="shared" si="2"/>
        <v>59.4</v>
      </c>
    </row>
    <row r="43" spans="1:15" x14ac:dyDescent="0.15">
      <c r="A43" s="772"/>
      <c r="B43" s="716" t="s">
        <v>178</v>
      </c>
      <c r="C43" s="717"/>
      <c r="D43" s="718"/>
      <c r="E43" s="195" t="s">
        <v>295</v>
      </c>
      <c r="F43" s="196">
        <v>1.8</v>
      </c>
      <c r="G43" s="198"/>
      <c r="H43" s="198"/>
      <c r="I43" s="198"/>
      <c r="J43" s="199">
        <f>IF(입력변수!$O$18&lt;=2000,입력변수!$O$40,입력변수!$O$42)</f>
        <v>0.17043265737250002</v>
      </c>
      <c r="K43" s="252">
        <f>입력변수!$F$13</f>
        <v>1</v>
      </c>
      <c r="L43" s="200">
        <f>IF(K43=0,"",입력변수!$O$21)</f>
        <v>6</v>
      </c>
      <c r="M43" s="204">
        <f t="shared" si="2"/>
        <v>1.8</v>
      </c>
    </row>
    <row r="44" spans="1:15" x14ac:dyDescent="0.15">
      <c r="A44" s="772"/>
      <c r="B44" s="716" t="s">
        <v>234</v>
      </c>
      <c r="C44" s="717"/>
      <c r="D44" s="718"/>
      <c r="E44" s="195" t="s">
        <v>295</v>
      </c>
      <c r="F44" s="196">
        <v>11</v>
      </c>
      <c r="G44" s="197">
        <f>입력변수!$O$35</f>
        <v>1</v>
      </c>
      <c r="H44" s="197">
        <f>입력변수!$O$36</f>
        <v>1.2</v>
      </c>
      <c r="I44" s="197">
        <f>입력변수!$O$37</f>
        <v>0.8</v>
      </c>
      <c r="J44" s="199">
        <f>IF(입력변수!$O$18&lt;=2000,입력변수!$O$40,입력변수!$O$42)</f>
        <v>0.17043265737250002</v>
      </c>
      <c r="K44" s="252">
        <f>입력변수!$F$13</f>
        <v>1</v>
      </c>
      <c r="L44" s="200">
        <f>IF(K44=0,"",입력변수!$O$21)</f>
        <v>6</v>
      </c>
      <c r="M44" s="204">
        <f t="shared" si="2"/>
        <v>10.8</v>
      </c>
    </row>
    <row r="45" spans="1:15" x14ac:dyDescent="0.15">
      <c r="A45" s="772"/>
      <c r="B45" s="716" t="s">
        <v>44</v>
      </c>
      <c r="C45" s="717"/>
      <c r="D45" s="718"/>
      <c r="E45" s="195" t="s">
        <v>295</v>
      </c>
      <c r="F45" s="196">
        <v>6</v>
      </c>
      <c r="G45" s="197">
        <f>입력변수!$O$35</f>
        <v>1</v>
      </c>
      <c r="H45" s="198"/>
      <c r="I45" s="198"/>
      <c r="J45" s="199">
        <f>IF(입력변수!$O$18&lt;=2000,입력변수!$O$40,입력변수!$O$42)</f>
        <v>0.17043265737250002</v>
      </c>
      <c r="K45" s="252">
        <f>입력변수!$F$13</f>
        <v>1</v>
      </c>
      <c r="L45" s="200">
        <f>IF(K45=0,"",입력변수!$O$21)</f>
        <v>6</v>
      </c>
      <c r="M45" s="204">
        <f t="shared" si="2"/>
        <v>6.1</v>
      </c>
    </row>
    <row r="46" spans="1:15" x14ac:dyDescent="0.15">
      <c r="A46" s="772"/>
      <c r="B46" s="716" t="s">
        <v>240</v>
      </c>
      <c r="C46" s="717"/>
      <c r="D46" s="718"/>
      <c r="E46" s="195" t="s">
        <v>295</v>
      </c>
      <c r="F46" s="196">
        <v>5</v>
      </c>
      <c r="G46" s="197">
        <f>입력변수!$O$35</f>
        <v>1</v>
      </c>
      <c r="H46" s="198"/>
      <c r="I46" s="198"/>
      <c r="J46" s="199">
        <f>IF(입력변수!$O$18&lt;=2000,입력변수!$O$40,입력변수!$O$42)</f>
        <v>0.17043265737250002</v>
      </c>
      <c r="K46" s="252">
        <f>입력변수!$F$13</f>
        <v>1</v>
      </c>
      <c r="L46" s="200">
        <f>IF(K46=0,"",입력변수!$O$21)</f>
        <v>6</v>
      </c>
      <c r="M46" s="204">
        <f t="shared" si="2"/>
        <v>5.0999999999999996</v>
      </c>
    </row>
    <row r="47" spans="1:15" x14ac:dyDescent="0.15">
      <c r="A47" s="772"/>
      <c r="B47" s="716" t="s">
        <v>21</v>
      </c>
      <c r="C47" s="717"/>
      <c r="D47" s="718"/>
      <c r="E47" s="195" t="s">
        <v>295</v>
      </c>
      <c r="F47" s="196">
        <v>5.5</v>
      </c>
      <c r="G47" s="198"/>
      <c r="H47" s="198"/>
      <c r="I47" s="198"/>
      <c r="J47" s="199">
        <f>IF(입력변수!$O$18&lt;=2000,입력변수!$O$40,입력변수!$O$42)</f>
        <v>0.17043265737250002</v>
      </c>
      <c r="K47" s="252">
        <f>입력변수!$F$13</f>
        <v>1</v>
      </c>
      <c r="L47" s="200">
        <f>IF(K47=0,"",입력변수!$O$21)</f>
        <v>6</v>
      </c>
      <c r="M47" s="204">
        <f t="shared" si="2"/>
        <v>5.6</v>
      </c>
    </row>
    <row r="48" spans="1:15" x14ac:dyDescent="0.15">
      <c r="A48" s="772"/>
      <c r="B48" s="716" t="s">
        <v>51</v>
      </c>
      <c r="C48" s="717"/>
      <c r="D48" s="718"/>
      <c r="E48" s="195" t="s">
        <v>295</v>
      </c>
      <c r="F48" s="400">
        <v>22</v>
      </c>
      <c r="G48" s="197">
        <f>입력변수!$O$35</f>
        <v>1</v>
      </c>
      <c r="H48" s="197">
        <f>입력변수!$O$36</f>
        <v>1.2</v>
      </c>
      <c r="I48" s="198"/>
      <c r="J48" s="199">
        <f>IF(입력변수!$O$18&lt;=2000,입력변수!$O$40,입력변수!$O$42)</f>
        <v>0.17043265737250002</v>
      </c>
      <c r="K48" s="252">
        <f>입력변수!$F$13</f>
        <v>1</v>
      </c>
      <c r="L48" s="200">
        <f>IF(K48=0,"",입력변수!$O$21)</f>
        <v>6</v>
      </c>
      <c r="M48" s="204">
        <f t="shared" si="2"/>
        <v>27</v>
      </c>
    </row>
    <row r="49" spans="1:15" x14ac:dyDescent="0.15">
      <c r="A49" s="772"/>
      <c r="B49" s="235" t="s">
        <v>290</v>
      </c>
      <c r="C49" s="236"/>
      <c r="D49" s="237"/>
      <c r="E49" s="195" t="s">
        <v>295</v>
      </c>
      <c r="F49" s="196">
        <v>3.5</v>
      </c>
      <c r="G49" s="197"/>
      <c r="H49" s="197"/>
      <c r="I49" s="198"/>
      <c r="J49" s="199">
        <f>IF(입력변수!$O$18&lt;=2000,입력변수!$O$40,입력변수!$O$42)</f>
        <v>0.17043265737250002</v>
      </c>
      <c r="K49" s="252">
        <f>입력변수!$F$13</f>
        <v>1</v>
      </c>
      <c r="L49" s="200">
        <f>IF(K49=0,"",입력변수!$O$21)</f>
        <v>6</v>
      </c>
      <c r="M49" s="204">
        <f t="shared" si="2"/>
        <v>3.6</v>
      </c>
    </row>
    <row r="50" spans="1:15" x14ac:dyDescent="0.15">
      <c r="A50" s="772"/>
      <c r="B50" s="716" t="s">
        <v>45</v>
      </c>
      <c r="C50" s="717"/>
      <c r="D50" s="718"/>
      <c r="E50" s="195" t="s">
        <v>295</v>
      </c>
      <c r="F50" s="196">
        <v>13.4</v>
      </c>
      <c r="G50" s="198"/>
      <c r="H50" s="198"/>
      <c r="I50" s="198"/>
      <c r="J50" s="199">
        <f>IF(입력변수!$O$18&lt;=2000,입력변수!$O$40,입력변수!$O$42)</f>
        <v>0.17043265737250002</v>
      </c>
      <c r="K50" s="252">
        <f>입력변수!$F$13</f>
        <v>1</v>
      </c>
      <c r="L50" s="200">
        <f>IF(K50=0,"",입력변수!$O$21)</f>
        <v>6</v>
      </c>
      <c r="M50" s="204">
        <f t="shared" si="2"/>
        <v>13.7</v>
      </c>
    </row>
    <row r="51" spans="1:15" x14ac:dyDescent="0.15">
      <c r="A51" s="772"/>
      <c r="B51" s="726" t="s">
        <v>23</v>
      </c>
      <c r="C51" s="727"/>
      <c r="D51" s="728"/>
      <c r="E51" s="188" t="s">
        <v>8</v>
      </c>
      <c r="F51" s="189">
        <v>5.2</v>
      </c>
      <c r="G51" s="190"/>
      <c r="H51" s="190"/>
      <c r="I51" s="190"/>
      <c r="J51" s="191"/>
      <c r="K51" s="252">
        <f>입력변수!$F$13</f>
        <v>1</v>
      </c>
      <c r="L51" s="192">
        <f>IF(K51=0,"",입력변수!O33)</f>
        <v>1</v>
      </c>
      <c r="M51" s="204">
        <f t="shared" si="2"/>
        <v>5.2</v>
      </c>
    </row>
    <row r="52" spans="1:15" x14ac:dyDescent="0.15">
      <c r="A52" s="772"/>
      <c r="B52" s="726" t="s">
        <v>276</v>
      </c>
      <c r="C52" s="727"/>
      <c r="D52" s="728"/>
      <c r="E52" s="188" t="s">
        <v>57</v>
      </c>
      <c r="F52" s="189">
        <v>6.1</v>
      </c>
      <c r="G52" s="190"/>
      <c r="H52" s="190"/>
      <c r="I52" s="190"/>
      <c r="J52" s="191"/>
      <c r="K52" s="252">
        <f>입력변수!$F$13</f>
        <v>1</v>
      </c>
      <c r="L52" s="192">
        <f>IF(K52=0,"",1)</f>
        <v>1</v>
      </c>
      <c r="M52" s="204">
        <f t="shared" si="2"/>
        <v>6.1</v>
      </c>
    </row>
    <row r="53" spans="1:15" x14ac:dyDescent="0.15">
      <c r="A53" s="772"/>
      <c r="B53" s="716" t="s">
        <v>170</v>
      </c>
      <c r="C53" s="717"/>
      <c r="D53" s="718"/>
      <c r="E53" s="195" t="s">
        <v>295</v>
      </c>
      <c r="F53" s="196">
        <v>1.5</v>
      </c>
      <c r="G53" s="198"/>
      <c r="H53" s="198"/>
      <c r="I53" s="198"/>
      <c r="J53" s="201"/>
      <c r="K53" s="252">
        <f>입력변수!$F$13</f>
        <v>1</v>
      </c>
      <c r="L53" s="200">
        <f>IF(K53=0,"",입력변수!$O$21)</f>
        <v>6</v>
      </c>
      <c r="M53" s="204">
        <f t="shared" si="2"/>
        <v>9</v>
      </c>
    </row>
    <row r="54" spans="1:15" x14ac:dyDescent="0.15">
      <c r="A54" s="772"/>
      <c r="B54" s="716" t="s">
        <v>237</v>
      </c>
      <c r="C54" s="717"/>
      <c r="D54" s="718"/>
      <c r="E54" s="195" t="s">
        <v>264</v>
      </c>
      <c r="F54" s="196">
        <v>6.3</v>
      </c>
      <c r="G54" s="198"/>
      <c r="H54" s="198"/>
      <c r="I54" s="198"/>
      <c r="J54" s="199">
        <f>IF(입력변수!$O$18&lt;=2000,입력변수!$O$40,입력변수!$O$42)</f>
        <v>0.17043265737250002</v>
      </c>
      <c r="K54" s="252">
        <f>입력변수!$F$13</f>
        <v>1</v>
      </c>
      <c r="L54" s="200">
        <f>IF(K54=0,"",입력변수!O20)</f>
        <v>0.5</v>
      </c>
      <c r="M54" s="204">
        <f t="shared" si="2"/>
        <v>0.5</v>
      </c>
    </row>
    <row r="55" spans="1:15" x14ac:dyDescent="0.15">
      <c r="A55" s="772"/>
      <c r="B55" s="716" t="s">
        <v>174</v>
      </c>
      <c r="C55" s="717"/>
      <c r="D55" s="718"/>
      <c r="E55" s="195" t="s">
        <v>8</v>
      </c>
      <c r="F55" s="196">
        <v>4.5999999999999996</v>
      </c>
      <c r="G55" s="198"/>
      <c r="H55" s="198"/>
      <c r="I55" s="198"/>
      <c r="J55" s="201"/>
      <c r="K55" s="252">
        <f>입력변수!$F$13</f>
        <v>1</v>
      </c>
      <c r="L55" s="240">
        <f>IF(K55=0,"",입력변수!O34)</f>
        <v>1</v>
      </c>
      <c r="M55" s="241">
        <f t="shared" si="2"/>
        <v>4.5999999999999996</v>
      </c>
    </row>
    <row r="56" spans="1:15" x14ac:dyDescent="0.15">
      <c r="A56" s="813"/>
      <c r="B56" s="809" t="s">
        <v>50</v>
      </c>
      <c r="C56" s="809"/>
      <c r="D56" s="809"/>
      <c r="E56" s="247" t="s">
        <v>43</v>
      </c>
      <c r="F56" s="248">
        <v>0.9</v>
      </c>
      <c r="G56" s="249"/>
      <c r="H56" s="249"/>
      <c r="I56" s="249"/>
      <c r="J56" s="250">
        <f>IF(입력변수!$O$18&lt;=2000,입력변수!$O$40,입력변수!$O$42)</f>
        <v>0.17043265737250002</v>
      </c>
      <c r="K56" s="253">
        <f>입력변수!$F$13</f>
        <v>1</v>
      </c>
      <c r="L56" s="192">
        <f>IF(K56=0,"",입력변수!O27)</f>
        <v>132</v>
      </c>
      <c r="M56" s="204">
        <f t="shared" si="2"/>
        <v>20.2</v>
      </c>
      <c r="O56" s="255">
        <f>SUM(M41:M56)</f>
        <v>310.8</v>
      </c>
    </row>
    <row r="57" spans="1:15" ht="24.75" customHeight="1" x14ac:dyDescent="0.15">
      <c r="A57" s="766" t="s">
        <v>224</v>
      </c>
      <c r="B57" s="810" t="s">
        <v>136</v>
      </c>
      <c r="C57" s="811"/>
      <c r="D57" s="242" t="s">
        <v>191</v>
      </c>
      <c r="E57" s="243" t="s">
        <v>57</v>
      </c>
      <c r="F57" s="109">
        <v>22.1</v>
      </c>
      <c r="G57" s="244">
        <f>입력변수!$O$35</f>
        <v>1</v>
      </c>
      <c r="H57" s="245"/>
      <c r="I57" s="245"/>
      <c r="J57" s="246"/>
      <c r="K57" s="251">
        <v>0</v>
      </c>
      <c r="L57" s="187" t="str">
        <f>IF(K57=0,"",1)</f>
        <v/>
      </c>
      <c r="M57" s="202" t="str">
        <f t="shared" si="2"/>
        <v/>
      </c>
    </row>
    <row r="58" spans="1:15" x14ac:dyDescent="0.15">
      <c r="A58" s="767"/>
      <c r="B58" s="713" t="s">
        <v>185</v>
      </c>
      <c r="C58" s="714"/>
      <c r="D58" s="715"/>
      <c r="E58" s="102" t="s">
        <v>57</v>
      </c>
      <c r="F58" s="106">
        <v>29</v>
      </c>
      <c r="G58" s="142"/>
      <c r="H58" s="142"/>
      <c r="I58" s="142"/>
      <c r="J58" s="176"/>
      <c r="K58" s="252">
        <f>입력변수!$F$14</f>
        <v>1</v>
      </c>
      <c r="L58" s="146">
        <f>IF(K58=0,"",1)</f>
        <v>1</v>
      </c>
      <c r="M58" s="203">
        <f t="shared" si="2"/>
        <v>29</v>
      </c>
    </row>
    <row r="59" spans="1:15" x14ac:dyDescent="0.15">
      <c r="A59" s="767"/>
      <c r="B59" s="713" t="s">
        <v>176</v>
      </c>
      <c r="C59" s="714"/>
      <c r="D59" s="715"/>
      <c r="E59" s="102" t="s">
        <v>57</v>
      </c>
      <c r="F59" s="106">
        <v>20.8</v>
      </c>
      <c r="G59" s="142"/>
      <c r="H59" s="142"/>
      <c r="I59" s="142"/>
      <c r="J59" s="176"/>
      <c r="K59" s="252"/>
      <c r="L59" s="146" t="str">
        <f>IF(K59=0,"",1)</f>
        <v/>
      </c>
      <c r="M59" s="203" t="str">
        <f t="shared" si="2"/>
        <v/>
      </c>
    </row>
    <row r="60" spans="1:15" ht="15" customHeight="1" x14ac:dyDescent="0.15">
      <c r="A60" s="808"/>
      <c r="B60" s="760" t="s">
        <v>211</v>
      </c>
      <c r="C60" s="761"/>
      <c r="D60" s="762"/>
      <c r="E60" s="107" t="s">
        <v>57</v>
      </c>
      <c r="F60" s="108">
        <v>25.3</v>
      </c>
      <c r="G60" s="145"/>
      <c r="H60" s="145"/>
      <c r="I60" s="145"/>
      <c r="J60" s="180"/>
      <c r="K60" s="254">
        <f>입력변수!$F$14</f>
        <v>1</v>
      </c>
      <c r="L60" s="147">
        <f>IF(K60=0,"",1)</f>
        <v>1</v>
      </c>
      <c r="M60" s="205">
        <f t="shared" si="2"/>
        <v>25.3</v>
      </c>
      <c r="O60" s="255">
        <f>SUM(M57:M60)</f>
        <v>54.3</v>
      </c>
    </row>
    <row r="61" spans="1:15" ht="20.100000000000001" customHeight="1" x14ac:dyDescent="0.15">
      <c r="A61" s="118"/>
      <c r="B61" s="119"/>
      <c r="C61" s="119"/>
      <c r="D61" s="119"/>
      <c r="E61" s="118"/>
      <c r="F61" s="120"/>
      <c r="G61" s="121"/>
      <c r="H61" s="121"/>
      <c r="I61" s="121"/>
      <c r="J61" s="812" t="s">
        <v>177</v>
      </c>
      <c r="K61" s="812"/>
      <c r="L61" s="812"/>
      <c r="M61" s="263">
        <f>SUM(M41:M56)</f>
        <v>310.8</v>
      </c>
      <c r="O61" s="256">
        <f>SUM(O6:O60)</f>
        <v>474.50000000000006</v>
      </c>
    </row>
    <row r="62" spans="1:15" ht="20.100000000000001" customHeight="1" thickBot="1" x14ac:dyDescent="0.2">
      <c r="A62" s="118"/>
      <c r="B62" s="119"/>
      <c r="C62" s="119"/>
      <c r="D62" s="119"/>
      <c r="E62" s="118"/>
      <c r="H62" s="261"/>
      <c r="I62" s="262"/>
      <c r="J62" s="805" t="s">
        <v>164</v>
      </c>
      <c r="K62" s="806"/>
      <c r="L62" s="807"/>
      <c r="M62" s="263">
        <f>SUM(M6:M40,M57:M60)</f>
        <v>163.70000000000002</v>
      </c>
      <c r="O62" s="328">
        <f>M62+M61</f>
        <v>474.5</v>
      </c>
    </row>
    <row r="63" spans="1:15" ht="20.100000000000001" customHeight="1" thickBot="1" x14ac:dyDescent="0.2">
      <c r="A63" s="118"/>
      <c r="B63" s="119"/>
      <c r="C63" s="119"/>
      <c r="D63" s="119"/>
      <c r="E63" s="118"/>
      <c r="F63" s="120"/>
      <c r="G63" s="121"/>
      <c r="J63" s="805" t="s">
        <v>391</v>
      </c>
      <c r="K63" s="806"/>
      <c r="L63" s="807"/>
      <c r="M63" s="263">
        <f>SUM(M61:M62)</f>
        <v>474.5</v>
      </c>
    </row>
    <row r="64" spans="1:15" x14ac:dyDescent="0.15">
      <c r="L64"/>
      <c r="M64"/>
    </row>
    <row r="65" spans="1:13" x14ac:dyDescent="0.15">
      <c r="A65" s="7" t="s">
        <v>229</v>
      </c>
      <c r="L65"/>
      <c r="M65"/>
    </row>
    <row r="66" spans="1:13" s="105" customFormat="1" ht="18.75" customHeight="1" x14ac:dyDescent="0.15">
      <c r="A66" s="210" t="s">
        <v>318</v>
      </c>
      <c r="B66" s="778" t="s">
        <v>319</v>
      </c>
      <c r="C66" s="778"/>
      <c r="D66" s="778" t="s">
        <v>41</v>
      </c>
      <c r="E66" s="778"/>
      <c r="F66" s="778"/>
      <c r="G66" s="778"/>
      <c r="H66" s="778"/>
      <c r="I66" s="778"/>
      <c r="J66" s="802"/>
      <c r="K66" s="118"/>
    </row>
    <row r="67" spans="1:13" s="105" customFormat="1" ht="18.75" customHeight="1" x14ac:dyDescent="0.15">
      <c r="A67" s="782" t="s">
        <v>160</v>
      </c>
      <c r="B67" s="789" t="s">
        <v>168</v>
      </c>
      <c r="C67" s="789"/>
      <c r="D67" s="750" t="s">
        <v>167</v>
      </c>
      <c r="E67" s="750"/>
      <c r="F67" s="750"/>
      <c r="G67" s="750"/>
      <c r="H67" s="750"/>
      <c r="I67" s="750"/>
      <c r="J67" s="751"/>
      <c r="K67" s="122"/>
    </row>
    <row r="68" spans="1:13" s="105" customFormat="1" ht="18.75" customHeight="1" x14ac:dyDescent="0.15">
      <c r="A68" s="787"/>
      <c r="B68" s="790"/>
      <c r="C68" s="790"/>
      <c r="D68" s="750" t="s">
        <v>169</v>
      </c>
      <c r="E68" s="750"/>
      <c r="F68" s="750"/>
      <c r="G68" s="750"/>
      <c r="H68" s="750"/>
      <c r="I68" s="750"/>
      <c r="J68" s="751"/>
      <c r="K68" s="122"/>
    </row>
    <row r="69" spans="1:13" s="105" customFormat="1" ht="27.75" customHeight="1" x14ac:dyDescent="0.15">
      <c r="A69" s="787"/>
      <c r="B69" s="790"/>
      <c r="C69" s="790"/>
      <c r="D69" s="750" t="s">
        <v>205</v>
      </c>
      <c r="E69" s="750"/>
      <c r="F69" s="750"/>
      <c r="G69" s="750"/>
      <c r="H69" s="750"/>
      <c r="I69" s="750"/>
      <c r="J69" s="751"/>
      <c r="K69" s="122"/>
    </row>
    <row r="70" spans="1:13" s="105" customFormat="1" ht="18.75" customHeight="1" x14ac:dyDescent="0.15">
      <c r="A70" s="787"/>
      <c r="B70" s="790"/>
      <c r="C70" s="790"/>
      <c r="D70" s="750" t="s">
        <v>204</v>
      </c>
      <c r="E70" s="750"/>
      <c r="F70" s="750"/>
      <c r="G70" s="750"/>
      <c r="H70" s="750"/>
      <c r="I70" s="750"/>
      <c r="J70" s="751"/>
      <c r="K70" s="122"/>
    </row>
    <row r="71" spans="1:13" s="105" customFormat="1" ht="18.75" customHeight="1" x14ac:dyDescent="0.15">
      <c r="A71" s="787"/>
      <c r="B71" s="790"/>
      <c r="C71" s="790"/>
      <c r="D71" s="750" t="s">
        <v>212</v>
      </c>
      <c r="E71" s="750"/>
      <c r="F71" s="750"/>
      <c r="G71" s="750"/>
      <c r="H71" s="750"/>
      <c r="I71" s="750"/>
      <c r="J71" s="751"/>
      <c r="K71" s="122"/>
    </row>
    <row r="72" spans="1:13" s="105" customFormat="1" ht="18.75" customHeight="1" x14ac:dyDescent="0.15">
      <c r="A72" s="787"/>
      <c r="B72" s="790"/>
      <c r="C72" s="790"/>
      <c r="D72" s="752" t="s">
        <v>197</v>
      </c>
      <c r="E72" s="752"/>
      <c r="F72" s="752"/>
      <c r="G72" s="752"/>
      <c r="H72" s="752"/>
      <c r="I72" s="752"/>
      <c r="J72" s="753"/>
      <c r="K72" s="122"/>
    </row>
    <row r="73" spans="1:13" s="105" customFormat="1" ht="18.75" customHeight="1" x14ac:dyDescent="0.15">
      <c r="A73" s="787"/>
      <c r="B73" s="790" t="s">
        <v>95</v>
      </c>
      <c r="C73" s="790"/>
      <c r="D73" s="803" t="s">
        <v>251</v>
      </c>
      <c r="E73" s="803"/>
      <c r="F73" s="803"/>
      <c r="G73" s="803"/>
      <c r="H73" s="803"/>
      <c r="I73" s="803"/>
      <c r="J73" s="804"/>
      <c r="K73" s="122"/>
    </row>
    <row r="74" spans="1:13" s="105" customFormat="1" ht="18.75" customHeight="1" x14ac:dyDescent="0.15">
      <c r="A74" s="788"/>
      <c r="B74" s="791" t="s">
        <v>94</v>
      </c>
      <c r="C74" s="791"/>
      <c r="D74" s="792" t="s">
        <v>63</v>
      </c>
      <c r="E74" s="792"/>
      <c r="F74" s="792"/>
      <c r="G74" s="792"/>
      <c r="H74" s="792"/>
      <c r="I74" s="792"/>
      <c r="J74" s="793"/>
      <c r="K74" s="122"/>
    </row>
    <row r="75" spans="1:13" x14ac:dyDescent="0.15">
      <c r="A75" s="2" t="s">
        <v>127</v>
      </c>
      <c r="L75"/>
      <c r="M75"/>
    </row>
    <row r="76" spans="1:13" x14ac:dyDescent="0.15">
      <c r="L76"/>
      <c r="M76"/>
    </row>
    <row r="77" spans="1:13" x14ac:dyDescent="0.15">
      <c r="A77" s="2" t="s">
        <v>231</v>
      </c>
      <c r="L77"/>
      <c r="M77"/>
    </row>
    <row r="78" spans="1:13" ht="18" customHeight="1" x14ac:dyDescent="0.15">
      <c r="A78" s="777" t="s">
        <v>70</v>
      </c>
      <c r="B78" s="778"/>
      <c r="C78" s="778"/>
      <c r="D78" s="779" t="s">
        <v>69</v>
      </c>
      <c r="E78" s="780"/>
      <c r="F78" s="780"/>
      <c r="G78" s="780"/>
      <c r="H78" s="780"/>
      <c r="I78" s="780"/>
      <c r="J78" s="781"/>
      <c r="K78" s="118"/>
      <c r="L78" s="124"/>
      <c r="M78"/>
    </row>
    <row r="79" spans="1:13" ht="40.5" customHeight="1" x14ac:dyDescent="0.15">
      <c r="A79" s="782" t="s">
        <v>135</v>
      </c>
      <c r="B79" s="783"/>
      <c r="C79" s="110" t="s">
        <v>202</v>
      </c>
      <c r="D79" s="784" t="s">
        <v>4</v>
      </c>
      <c r="E79" s="785"/>
      <c r="F79" s="785"/>
      <c r="G79" s="785"/>
      <c r="H79" s="785"/>
      <c r="I79" s="785"/>
      <c r="J79" s="786"/>
      <c r="K79" s="123"/>
      <c r="L79" s="124"/>
      <c r="M79"/>
    </row>
    <row r="80" spans="1:13" ht="28.5" customHeight="1" x14ac:dyDescent="0.15">
      <c r="A80" s="787" t="s">
        <v>210</v>
      </c>
      <c r="B80" s="795"/>
      <c r="C80" s="795"/>
      <c r="D80" s="796" t="s">
        <v>203</v>
      </c>
      <c r="E80" s="797"/>
      <c r="F80" s="797"/>
      <c r="G80" s="797"/>
      <c r="H80" s="797"/>
      <c r="I80" s="797"/>
      <c r="J80" s="798"/>
      <c r="K80" s="123"/>
      <c r="L80" s="124"/>
      <c r="M80"/>
    </row>
    <row r="81" spans="1:13" ht="27.75" customHeight="1" x14ac:dyDescent="0.15">
      <c r="A81" s="787" t="s">
        <v>192</v>
      </c>
      <c r="B81" s="795"/>
      <c r="C81" s="795"/>
      <c r="D81" s="796" t="s">
        <v>86</v>
      </c>
      <c r="E81" s="797"/>
      <c r="F81" s="797"/>
      <c r="G81" s="797"/>
      <c r="H81" s="797"/>
      <c r="I81" s="797"/>
      <c r="J81" s="798"/>
      <c r="K81" s="123"/>
      <c r="L81" s="124"/>
      <c r="M81"/>
    </row>
    <row r="82" spans="1:13" ht="65.25" customHeight="1" x14ac:dyDescent="0.15">
      <c r="A82" s="788" t="s">
        <v>81</v>
      </c>
      <c r="B82" s="794"/>
      <c r="C82" s="794"/>
      <c r="D82" s="799" t="s">
        <v>52</v>
      </c>
      <c r="E82" s="800"/>
      <c r="F82" s="800"/>
      <c r="G82" s="800"/>
      <c r="H82" s="800"/>
      <c r="I82" s="800"/>
      <c r="J82" s="801"/>
      <c r="K82" s="123"/>
      <c r="L82" s="124"/>
      <c r="M82"/>
    </row>
  </sheetData>
  <mergeCells count="99">
    <mergeCell ref="J63:L63"/>
    <mergeCell ref="D68:J68"/>
    <mergeCell ref="B37:D37"/>
    <mergeCell ref="A81:C81"/>
    <mergeCell ref="D81:J81"/>
    <mergeCell ref="A57:A60"/>
    <mergeCell ref="B56:D56"/>
    <mergeCell ref="B57:C57"/>
    <mergeCell ref="B54:D54"/>
    <mergeCell ref="A28:A37"/>
    <mergeCell ref="B31:D31"/>
    <mergeCell ref="B32:D32"/>
    <mergeCell ref="B40:D40"/>
    <mergeCell ref="J61:L61"/>
    <mergeCell ref="J62:L62"/>
    <mergeCell ref="A41:A56"/>
    <mergeCell ref="A82:C82"/>
    <mergeCell ref="A80:C80"/>
    <mergeCell ref="D80:J80"/>
    <mergeCell ref="D82:J82"/>
    <mergeCell ref="B66:C66"/>
    <mergeCell ref="D66:J66"/>
    <mergeCell ref="B73:C73"/>
    <mergeCell ref="D73:J73"/>
    <mergeCell ref="K3:K5"/>
    <mergeCell ref="A78:C78"/>
    <mergeCell ref="D78:J78"/>
    <mergeCell ref="A79:B79"/>
    <mergeCell ref="D79:J79"/>
    <mergeCell ref="A38:A40"/>
    <mergeCell ref="A67:A74"/>
    <mergeCell ref="B67:C72"/>
    <mergeCell ref="D67:J67"/>
    <mergeCell ref="B35:D35"/>
    <mergeCell ref="B36:D36"/>
    <mergeCell ref="B33:D33"/>
    <mergeCell ref="B34:D34"/>
    <mergeCell ref="B30:D30"/>
    <mergeCell ref="B74:C74"/>
    <mergeCell ref="D74:J74"/>
    <mergeCell ref="M3:M5"/>
    <mergeCell ref="A20:A27"/>
    <mergeCell ref="B21:D21"/>
    <mergeCell ref="B22:D22"/>
    <mergeCell ref="B25:D25"/>
    <mergeCell ref="B26:D26"/>
    <mergeCell ref="E12:E13"/>
    <mergeCell ref="C13:D13"/>
    <mergeCell ref="A14:A19"/>
    <mergeCell ref="B14:D14"/>
    <mergeCell ref="B15:D15"/>
    <mergeCell ref="B16:D16"/>
    <mergeCell ref="B17:D17"/>
    <mergeCell ref="B18:D18"/>
    <mergeCell ref="A6:A13"/>
    <mergeCell ref="B9:D9"/>
    <mergeCell ref="L3:L5"/>
    <mergeCell ref="D69:J69"/>
    <mergeCell ref="D70:J70"/>
    <mergeCell ref="D71:J71"/>
    <mergeCell ref="D72:J72"/>
    <mergeCell ref="B46:D46"/>
    <mergeCell ref="B19:D19"/>
    <mergeCell ref="B6:D6"/>
    <mergeCell ref="B7:D7"/>
    <mergeCell ref="B8:D8"/>
    <mergeCell ref="B41:D41"/>
    <mergeCell ref="B42:D42"/>
    <mergeCell ref="B43:D43"/>
    <mergeCell ref="B60:D60"/>
    <mergeCell ref="B58:D58"/>
    <mergeCell ref="B59:D59"/>
    <mergeCell ref="B55:D55"/>
    <mergeCell ref="B53:D53"/>
    <mergeCell ref="B51:D51"/>
    <mergeCell ref="B52:D52"/>
    <mergeCell ref="B48:D48"/>
    <mergeCell ref="B50:D50"/>
    <mergeCell ref="A3:D3"/>
    <mergeCell ref="G3:I3"/>
    <mergeCell ref="F3:F4"/>
    <mergeCell ref="A4:A5"/>
    <mergeCell ref="B4:D5"/>
    <mergeCell ref="G4:I4"/>
    <mergeCell ref="B20:D20"/>
    <mergeCell ref="B47:D47"/>
    <mergeCell ref="B10:D10"/>
    <mergeCell ref="B11:D11"/>
    <mergeCell ref="B12:B13"/>
    <mergeCell ref="C12:D12"/>
    <mergeCell ref="B23:D23"/>
    <mergeCell ref="B24:D24"/>
    <mergeCell ref="B44:D44"/>
    <mergeCell ref="B45:D45"/>
    <mergeCell ref="B27:D27"/>
    <mergeCell ref="B28:D28"/>
    <mergeCell ref="B29:D29"/>
    <mergeCell ref="B38:D38"/>
    <mergeCell ref="B39:D39"/>
  </mergeCells>
  <phoneticPr fontId="72" type="noConversion"/>
  <printOptions horizontalCentered="1"/>
  <pageMargins left="0.314722" right="0.27555600000000002" top="0.74791700000000005" bottom="0.43" header="0.314722" footer="0.314722"/>
  <pageSetup paperSize="9" scale="78" orientation="portrait" r:id="rId1"/>
  <rowBreaks count="1" manualBreakCount="1">
    <brk id="63" max="104857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J12:M17"/>
  <sheetViews>
    <sheetView view="pageBreakPreview" topLeftCell="A4" zoomScale="85" zoomScaleNormal="100" zoomScaleSheetLayoutView="85" workbookViewId="0">
      <selection activeCell="O43" sqref="O42:O43"/>
    </sheetView>
  </sheetViews>
  <sheetFormatPr defaultRowHeight="14.25" x14ac:dyDescent="0.15"/>
  <sheetData>
    <row r="12" spans="10:13" x14ac:dyDescent="0.15">
      <c r="J12" s="410" t="s">
        <v>394</v>
      </c>
    </row>
    <row r="13" spans="10:13" x14ac:dyDescent="0.15">
      <c r="J13" s="410"/>
      <c r="K13" s="410" t="s">
        <v>397</v>
      </c>
      <c r="M13" s="410" t="s">
        <v>398</v>
      </c>
    </row>
    <row r="14" spans="10:13" x14ac:dyDescent="0.15">
      <c r="J14" s="410" t="s">
        <v>395</v>
      </c>
      <c r="K14">
        <v>399247</v>
      </c>
      <c r="M14">
        <v>1.0609999999999999</v>
      </c>
    </row>
    <row r="15" spans="10:13" x14ac:dyDescent="0.15">
      <c r="J15" s="410" t="s">
        <v>396</v>
      </c>
      <c r="K15">
        <v>376400</v>
      </c>
      <c r="M15">
        <v>1</v>
      </c>
    </row>
    <row r="16" spans="10:13" x14ac:dyDescent="0.15">
      <c r="J16" s="410" t="s">
        <v>399</v>
      </c>
      <c r="K16">
        <v>350580</v>
      </c>
      <c r="M16">
        <v>0.93100000000000005</v>
      </c>
    </row>
    <row r="17" spans="10:13" x14ac:dyDescent="0.15">
      <c r="J17" s="410" t="s">
        <v>400</v>
      </c>
      <c r="K17">
        <v>287724</v>
      </c>
      <c r="M17">
        <v>0.76400000000000001</v>
      </c>
    </row>
  </sheetData>
  <phoneticPr fontId="72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view="pageBreakPreview" zoomScale="85" zoomScaleNormal="40" zoomScaleSheetLayoutView="85" workbookViewId="0">
      <selection activeCell="O30" sqref="O30"/>
    </sheetView>
  </sheetViews>
  <sheetFormatPr defaultRowHeight="14.25" x14ac:dyDescent="0.15"/>
  <sheetData/>
  <phoneticPr fontId="72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I12:M18"/>
  <sheetViews>
    <sheetView view="pageBreakPreview" zoomScaleNormal="100" zoomScaleSheetLayoutView="100" workbookViewId="0">
      <selection activeCell="O30" sqref="O30"/>
    </sheetView>
  </sheetViews>
  <sheetFormatPr defaultRowHeight="14.25" x14ac:dyDescent="0.15"/>
  <sheetData>
    <row r="12" spans="9:13" x14ac:dyDescent="0.15">
      <c r="J12" s="410" t="s">
        <v>409</v>
      </c>
      <c r="K12" s="410" t="s">
        <v>410</v>
      </c>
      <c r="L12" s="410" t="s">
        <v>411</v>
      </c>
      <c r="M12" s="410" t="s">
        <v>412</v>
      </c>
    </row>
    <row r="13" spans="9:13" x14ac:dyDescent="0.15">
      <c r="I13" s="410" t="s">
        <v>403</v>
      </c>
      <c r="K13">
        <v>1821.91</v>
      </c>
      <c r="L13">
        <v>1587.72</v>
      </c>
    </row>
    <row r="14" spans="9:13" x14ac:dyDescent="0.15">
      <c r="I14" s="410" t="s">
        <v>404</v>
      </c>
      <c r="K14">
        <v>1810.49</v>
      </c>
      <c r="L14">
        <v>1577.79</v>
      </c>
    </row>
    <row r="15" spans="9:13" x14ac:dyDescent="0.15">
      <c r="I15" s="410" t="s">
        <v>405</v>
      </c>
      <c r="K15">
        <v>1833.55</v>
      </c>
      <c r="L15">
        <v>1608.3</v>
      </c>
    </row>
    <row r="16" spans="9:13" x14ac:dyDescent="0.15">
      <c r="I16" s="410" t="s">
        <v>406</v>
      </c>
      <c r="K16">
        <v>1821.51</v>
      </c>
      <c r="L16">
        <v>1588.91</v>
      </c>
    </row>
    <row r="17" spans="9:12" x14ac:dyDescent="0.15">
      <c r="I17" s="410" t="s">
        <v>407</v>
      </c>
      <c r="K17">
        <v>1828.39</v>
      </c>
      <c r="L17">
        <v>1591.29</v>
      </c>
    </row>
    <row r="18" spans="9:12" x14ac:dyDescent="0.15">
      <c r="I18" s="410" t="s">
        <v>408</v>
      </c>
      <c r="K18">
        <v>1817.21</v>
      </c>
      <c r="L18">
        <v>1586.45</v>
      </c>
    </row>
  </sheetData>
  <phoneticPr fontId="72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view="pageBreakPreview" topLeftCell="A16" zoomScaleNormal="100" zoomScaleSheetLayoutView="100" workbookViewId="0">
      <selection activeCell="O30" sqref="O30"/>
    </sheetView>
  </sheetViews>
  <sheetFormatPr defaultRowHeight="14.25" x14ac:dyDescent="0.15"/>
  <sheetData/>
  <phoneticPr fontId="72" type="noConversion"/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view="pageBreakPreview" zoomScale="85" zoomScaleNormal="100" zoomScaleSheetLayoutView="85" workbookViewId="0">
      <selection activeCell="O30" sqref="O30"/>
    </sheetView>
  </sheetViews>
  <sheetFormatPr defaultRowHeight="14.25" x14ac:dyDescent="0.15"/>
  <sheetData/>
  <phoneticPr fontId="72" type="noConversion"/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view="pageBreakPreview" zoomScaleNormal="100" zoomScaleSheetLayoutView="100" workbookViewId="0">
      <selection activeCell="O30" sqref="O30"/>
    </sheetView>
  </sheetViews>
  <sheetFormatPr defaultRowHeight="14.25" x14ac:dyDescent="0.15"/>
  <sheetData/>
  <phoneticPr fontId="72" type="noConversion"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view="pageBreakPreview" zoomScale="115" zoomScaleNormal="100" zoomScaleSheetLayoutView="115" workbookViewId="0">
      <selection activeCell="O30" sqref="O30"/>
    </sheetView>
  </sheetViews>
  <sheetFormatPr defaultRowHeight="14.25" x14ac:dyDescent="0.15"/>
  <sheetData/>
  <phoneticPr fontId="7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9</vt:i4>
      </vt:variant>
    </vt:vector>
  </HeadingPairs>
  <TitlesOfParts>
    <vt:vector size="22" baseType="lpstr">
      <vt:lpstr>표지</vt:lpstr>
      <vt:lpstr>설계내역서</vt:lpstr>
      <vt:lpstr>산출근거</vt:lpstr>
      <vt:lpstr>건설사업관리기술자 배치</vt:lpstr>
      <vt:lpstr>입력변수</vt:lpstr>
      <vt:lpstr>건설사업관리기술자수 산정</vt:lpstr>
      <vt:lpstr>건설사업관리기술인 노임(엔지니어링 협회)</vt:lpstr>
      <vt:lpstr>자동차 가격(종합 물가정보)</vt:lpstr>
      <vt:lpstr>유류가격(오피넷)</vt:lpstr>
      <vt:lpstr>보통인부 노임(대한건설협회)</vt:lpstr>
      <vt:lpstr>안전,보건관리비</vt:lpstr>
      <vt:lpstr>손해배상비용</vt:lpstr>
      <vt:lpstr>제본비용</vt:lpstr>
      <vt:lpstr>'건설사업관리기술인 노임(엔지니어링 협회)'!Print_Area</vt:lpstr>
      <vt:lpstr>'건설사업관리기술자 배치'!Print_Area</vt:lpstr>
      <vt:lpstr>'건설사업관리기술자수 산정'!Print_Area</vt:lpstr>
      <vt:lpstr>산출근거!Print_Area</vt:lpstr>
      <vt:lpstr>설계내역서!Print_Area</vt:lpstr>
      <vt:lpstr>손해배상비용!Print_Area</vt:lpstr>
      <vt:lpstr>'유류가격(오피넷)'!Print_Area</vt:lpstr>
      <vt:lpstr>입력변수!Print_Area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윤남우</dc:creator>
  <cp:lastModifiedBy>MOF</cp:lastModifiedBy>
  <cp:revision>2</cp:revision>
  <cp:lastPrinted>2026-09-01T07:10:37Z</cp:lastPrinted>
  <dcterms:created xsi:type="dcterms:W3CDTF">2007-07-30T06:09:07Z</dcterms:created>
  <dcterms:modified xsi:type="dcterms:W3CDTF">2026-09-04T01:35:26Z</dcterms:modified>
</cp:coreProperties>
</file>